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asterlee-my.sharepoint.com/personal/sigrid_vangompel_kasterlee_be/Documents/Retributie Dranken/2023/Aanpassing warme dranken sep 2023/"/>
    </mc:Choice>
  </mc:AlternateContent>
  <xr:revisionPtr revIDLastSave="0" documentId="8_{198C92C3-4EA4-4B70-9D60-79796AC1D34C}" xr6:coauthVersionLast="47" xr6:coauthVersionMax="47" xr10:uidLastSave="{00000000-0000-0000-0000-000000000000}"/>
  <bookViews>
    <workbookView xWindow="-120" yWindow="-120" windowWidth="29040" windowHeight="15840" xr2:uid="{714CB967-F25B-49E7-AD64-18870593EBA1}"/>
  </bookViews>
  <sheets>
    <sheet name="Voorstel OC KLT" sheetId="3" r:id="rId1"/>
    <sheet name="Lichtaart Tielen" sheetId="2" r:id="rId2"/>
    <sheet name="OC Kasterlee" sheetId="1" r:id="rId3"/>
  </sheets>
  <definedNames>
    <definedName name="_xlnm._FilterDatabase" localSheetId="1" hidden="1">'Lichtaart Tielen'!#REF!</definedName>
    <definedName name="_xlnm._FilterDatabase" localSheetId="2" hidden="1">'OC Kasterlee'!$B$25:$E$101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K14" i="3" s="1"/>
  <c r="I13" i="3"/>
  <c r="F13" i="3"/>
  <c r="F11" i="3"/>
  <c r="K11" i="3" s="1"/>
  <c r="I10" i="3"/>
  <c r="H10" i="3"/>
  <c r="G10" i="3"/>
  <c r="F10" i="3"/>
  <c r="I9" i="3"/>
  <c r="H9" i="3"/>
  <c r="G9" i="3"/>
  <c r="F9" i="3"/>
  <c r="G5" i="3"/>
  <c r="G4" i="3"/>
  <c r="G3" i="3"/>
  <c r="G2" i="3"/>
  <c r="I6" i="3"/>
  <c r="I7" i="3"/>
  <c r="G7" i="3"/>
  <c r="H7" i="3"/>
  <c r="H6" i="3"/>
  <c r="H5" i="3"/>
  <c r="H4" i="3"/>
  <c r="H3" i="3"/>
  <c r="H2" i="3"/>
  <c r="G6" i="3"/>
  <c r="I5" i="3"/>
  <c r="I4" i="3"/>
  <c r="I3" i="3"/>
  <c r="I2" i="3"/>
  <c r="E7" i="3"/>
  <c r="D7" i="3"/>
  <c r="F6" i="3"/>
  <c r="F5" i="3"/>
  <c r="F4" i="3"/>
  <c r="F3" i="3"/>
  <c r="F2" i="3"/>
  <c r="K13" i="3" l="1"/>
  <c r="K10" i="3"/>
  <c r="K9" i="3"/>
  <c r="F7" i="3"/>
  <c r="K7" i="3" s="1"/>
  <c r="K3" i="3"/>
  <c r="K4" i="3"/>
  <c r="K5" i="3"/>
  <c r="K6" i="3"/>
  <c r="K2" i="3"/>
</calcChain>
</file>

<file path=xl/sharedStrings.xml><?xml version="1.0" encoding="utf-8"?>
<sst xmlns="http://schemas.openxmlformats.org/spreadsheetml/2006/main" count="539" uniqueCount="200">
  <si>
    <t xml:space="preserve">28,00 EUR </t>
  </si>
  <si>
    <t xml:space="preserve">18,00 EUR </t>
  </si>
  <si>
    <t xml:space="preserve">21,00 EUR </t>
  </si>
  <si>
    <t xml:space="preserve">14,00 EUR </t>
  </si>
  <si>
    <t xml:space="preserve">9,00 EUR </t>
  </si>
  <si>
    <t xml:space="preserve">7,00 EUR </t>
  </si>
  <si>
    <t>Fles melk 1 liter</t>
  </si>
  <si>
    <t xml:space="preserve">Fles melk 0.5 liter  </t>
  </si>
  <si>
    <t>Fles melk 20 cl</t>
  </si>
  <si>
    <t xml:space="preserve">4,50 EUR </t>
  </si>
  <si>
    <t xml:space="preserve">0,30 EUR </t>
  </si>
  <si>
    <t xml:space="preserve">3,50 EUR </t>
  </si>
  <si>
    <t xml:space="preserve">3,00 EUR </t>
  </si>
  <si>
    <t xml:space="preserve">1,00 EUR </t>
  </si>
  <si>
    <t xml:space="preserve">Speculoos – 50 stuks </t>
  </si>
  <si>
    <t xml:space="preserve">2,50 EUR/pak </t>
  </si>
  <si>
    <t xml:space="preserve">Percolator koffie - ± 150 tassen </t>
  </si>
  <si>
    <t xml:space="preserve">Percolator koffie - ± 100 tassen </t>
  </si>
  <si>
    <t xml:space="preserve">Percolator koffie - ± 115 tassen </t>
  </si>
  <si>
    <t xml:space="preserve">Percolator koffie - ± 75 tassen </t>
  </si>
  <si>
    <t xml:space="preserve">Percolator koffie - ± 50 tassen </t>
  </si>
  <si>
    <t xml:space="preserve">Percolator koffie - ± 40 tassen </t>
  </si>
  <si>
    <t>Percolator koffie - ± 25 tassen</t>
  </si>
  <si>
    <t xml:space="preserve">Thee los – per stuk </t>
  </si>
  <si>
    <t xml:space="preserve">Thermos koffie </t>
  </si>
  <si>
    <t xml:space="preserve">Thermos thee </t>
  </si>
  <si>
    <t xml:space="preserve">Tas koffie </t>
  </si>
  <si>
    <t xml:space="preserve">Tas thee </t>
  </si>
  <si>
    <t>verpakking</t>
  </si>
  <si>
    <t>verkoopprijs per stuk / verpakking incl. BTW</t>
  </si>
  <si>
    <t>afname OC Kasterlee = verkoop</t>
  </si>
  <si>
    <t>250 stuks per karton</t>
  </si>
  <si>
    <t>per stuk</t>
  </si>
  <si>
    <t>48 stuks per karton</t>
  </si>
  <si>
    <t>per 4 stuks</t>
  </si>
  <si>
    <t>16 x 250g (4kg)</t>
  </si>
  <si>
    <t>per pakje van 250g</t>
  </si>
  <si>
    <t>100 stuks</t>
  </si>
  <si>
    <t>per pak van 10 filters</t>
  </si>
  <si>
    <t>suikersticks puro wit f/t</t>
  </si>
  <si>
    <t>500 stuks per doos</t>
  </si>
  <si>
    <t>per doos van 500 stuks</t>
  </si>
  <si>
    <t>melkcups puro latte</t>
  </si>
  <si>
    <t>200 stuks</t>
  </si>
  <si>
    <t>per doos van 200 stuks</t>
  </si>
  <si>
    <t>6 x 25 stuks</t>
  </si>
  <si>
    <t>per doos van 25 stuks</t>
  </si>
  <si>
    <t>Oxfam Wereldwinkel duurzaam</t>
  </si>
  <si>
    <t>speculoos 5,5 g - 200 stuks</t>
  </si>
  <si>
    <r>
      <rPr>
        <b/>
        <sz val="9"/>
        <rFont val="Verdana"/>
        <family val="2"/>
      </rPr>
      <t>Via brouwer</t>
    </r>
  </si>
  <si>
    <r>
      <rPr>
        <sz val="9"/>
        <rFont val="Verdana"/>
        <family val="2"/>
      </rPr>
      <t>verpakking</t>
    </r>
  </si>
  <si>
    <r>
      <rPr>
        <sz val="9"/>
        <rFont val="Verdana"/>
        <family val="2"/>
      </rPr>
      <t xml:space="preserve">verkoopprijs per stuk / verpakking
</t>
    </r>
    <r>
      <rPr>
        <sz val="9"/>
        <rFont val="Verdana"/>
        <family val="2"/>
      </rPr>
      <t>incl. BTW</t>
    </r>
  </si>
  <si>
    <r>
      <rPr>
        <sz val="9"/>
        <rFont val="Verdana"/>
        <family val="2"/>
      </rPr>
      <t>afname OC Kasterlee = verkoop</t>
    </r>
  </si>
  <si>
    <r>
      <rPr>
        <b/>
        <i/>
        <sz val="9"/>
        <rFont val="Verdana"/>
        <family val="2"/>
      </rPr>
      <t>Basis drankenaanbod</t>
    </r>
  </si>
  <si>
    <r>
      <rPr>
        <sz val="9"/>
        <rFont val="Verdana"/>
        <family val="2"/>
      </rPr>
      <t>20 l</t>
    </r>
  </si>
  <si>
    <r>
      <rPr>
        <sz val="9"/>
        <rFont val="Verdana"/>
        <family val="2"/>
      </rPr>
      <t>per stuk</t>
    </r>
  </si>
  <si>
    <r>
      <rPr>
        <sz val="9"/>
        <rFont val="Verdana"/>
        <family val="2"/>
      </rPr>
      <t>50 l</t>
    </r>
  </si>
  <si>
    <r>
      <rPr>
        <sz val="9"/>
        <rFont val="Verdana"/>
        <family val="2"/>
      </rPr>
      <t>25 cl</t>
    </r>
  </si>
  <si>
    <r>
      <rPr>
        <sz val="9"/>
        <rFont val="Verdana"/>
        <family val="2"/>
      </rPr>
      <t>per flesje</t>
    </r>
  </si>
  <si>
    <r>
      <rPr>
        <sz val="9"/>
        <rFont val="Verdana"/>
        <family val="2"/>
      </rPr>
      <t>Palm</t>
    </r>
  </si>
  <si>
    <r>
      <rPr>
        <sz val="9"/>
        <rFont val="Verdana"/>
        <family val="2"/>
      </rPr>
      <t>Hoegaarden wit</t>
    </r>
  </si>
  <si>
    <r>
      <rPr>
        <sz val="9"/>
        <rFont val="Verdana"/>
        <family val="2"/>
      </rPr>
      <t>Duvel</t>
    </r>
  </si>
  <si>
    <r>
      <rPr>
        <sz val="9"/>
        <rFont val="Verdana"/>
        <family val="2"/>
      </rPr>
      <t>33 cl</t>
    </r>
  </si>
  <si>
    <r>
      <rPr>
        <sz val="9"/>
        <rFont val="Verdana"/>
        <family val="2"/>
      </rPr>
      <t>Leffe Blond</t>
    </r>
  </si>
  <si>
    <r>
      <rPr>
        <sz val="9"/>
        <rFont val="Verdana"/>
        <family val="2"/>
      </rPr>
      <t>Leffe Donker</t>
    </r>
  </si>
  <si>
    <r>
      <rPr>
        <sz val="9"/>
        <rFont val="Verdana"/>
        <family val="2"/>
      </rPr>
      <t>Lindemans Kriek</t>
    </r>
  </si>
  <si>
    <r>
      <rPr>
        <sz val="9"/>
        <rFont val="Verdana"/>
        <family val="2"/>
      </rPr>
      <t>1 l</t>
    </r>
  </si>
  <si>
    <r>
      <rPr>
        <sz val="9"/>
        <rFont val="Verdana"/>
        <family val="2"/>
      </rPr>
      <t>per fles</t>
    </r>
  </si>
  <si>
    <r>
      <rPr>
        <sz val="9"/>
        <rFont val="Verdana"/>
        <family val="2"/>
      </rPr>
      <t>Chaudfontaine plat</t>
    </r>
  </si>
  <si>
    <r>
      <rPr>
        <sz val="9"/>
        <rFont val="Verdana"/>
        <family val="2"/>
      </rPr>
      <t>20 cl</t>
    </r>
  </si>
  <si>
    <r>
      <rPr>
        <sz val="9"/>
        <rFont val="Verdana"/>
        <family val="2"/>
      </rPr>
      <t>Chaudfontaine bruis</t>
    </r>
  </si>
  <si>
    <r>
      <rPr>
        <sz val="9"/>
        <rFont val="Verdana"/>
        <family val="2"/>
      </rPr>
      <t>Fanta</t>
    </r>
  </si>
  <si>
    <r>
      <rPr>
        <sz val="9"/>
        <rFont val="Verdana"/>
        <family val="2"/>
      </rPr>
      <t>Coca Cola</t>
    </r>
  </si>
  <si>
    <r>
      <rPr>
        <sz val="9"/>
        <rFont val="Verdana"/>
        <family val="2"/>
      </rPr>
      <t>Lipton Ice Tea</t>
    </r>
  </si>
  <si>
    <r>
      <rPr>
        <sz val="9"/>
        <rFont val="Verdana"/>
        <family val="2"/>
      </rPr>
      <t>Schweppes Tonic</t>
    </r>
  </si>
  <si>
    <r>
      <rPr>
        <sz val="9"/>
        <rFont val="Verdana"/>
        <family val="2"/>
      </rPr>
      <t>Schweppes Agrum</t>
    </r>
  </si>
  <si>
    <r>
      <rPr>
        <sz val="9"/>
        <rFont val="Verdana"/>
        <family val="2"/>
      </rPr>
      <t>per thermos</t>
    </r>
  </si>
  <si>
    <r>
      <rPr>
        <b/>
        <i/>
        <sz val="9"/>
        <rFont val="Verdana"/>
        <family val="2"/>
      </rPr>
      <t>Mogelijke uitbreiding</t>
    </r>
  </si>
  <si>
    <r>
      <rPr>
        <sz val="9"/>
        <rFont val="Verdana"/>
        <family val="2"/>
      </rPr>
      <t>Jupiler 00%</t>
    </r>
  </si>
  <si>
    <r>
      <rPr>
        <sz val="9"/>
        <rFont val="Verdana"/>
        <family val="2"/>
      </rPr>
      <t>Hoegaarden Rosé</t>
    </r>
  </si>
  <si>
    <r>
      <rPr>
        <sz val="9"/>
        <rFont val="Verdana"/>
        <family val="2"/>
      </rPr>
      <t>Westmalle Dubbel</t>
    </r>
  </si>
  <si>
    <r>
      <rPr>
        <sz val="9"/>
        <rFont val="Verdana"/>
        <family val="2"/>
      </rPr>
      <t>Westmalle Triple</t>
    </r>
  </si>
  <si>
    <r>
      <rPr>
        <sz val="9"/>
        <rFont val="Verdana"/>
        <family val="2"/>
      </rPr>
      <t>Coca Cola Zero</t>
    </r>
  </si>
  <si>
    <r>
      <rPr>
        <sz val="9"/>
        <rFont val="Verdana"/>
        <family val="2"/>
      </rPr>
      <t>Gini</t>
    </r>
  </si>
  <si>
    <r>
      <rPr>
        <sz val="9"/>
        <rFont val="Verdana"/>
        <family val="2"/>
      </rPr>
      <t>Sprite</t>
    </r>
  </si>
  <si>
    <r>
      <rPr>
        <sz val="9"/>
        <rFont val="Verdana"/>
        <family val="2"/>
      </rPr>
      <t>Halfvolle melk Inza</t>
    </r>
  </si>
  <si>
    <t>Halfvolle melk Inza</t>
  </si>
  <si>
    <t>0,5 l</t>
  </si>
  <si>
    <t>per fles</t>
  </si>
  <si>
    <t>koffiefilters 203/533 mm</t>
  </si>
  <si>
    <t>1,5l</t>
  </si>
  <si>
    <t>per flesje</t>
  </si>
  <si>
    <t xml:space="preserve">20 l </t>
  </si>
  <si>
    <t>Karmeliet</t>
  </si>
  <si>
    <t>33 cl</t>
  </si>
  <si>
    <t>1,39 EUR</t>
  </si>
  <si>
    <t>0,84 EUR</t>
  </si>
  <si>
    <t>0,46 EUR</t>
  </si>
  <si>
    <t>Duvelskuil</t>
  </si>
  <si>
    <t>Pompoenbier</t>
  </si>
  <si>
    <t>Witte Madam</t>
  </si>
  <si>
    <t>Kastel</t>
  </si>
  <si>
    <t>Fruitsap</t>
  </si>
  <si>
    <t>afname  = verkoop</t>
  </si>
  <si>
    <t>Wijnen - Mousserende wijnen</t>
  </si>
  <si>
    <t xml:space="preserve">Cava ‘ Mas d’Ancosa’ Brut </t>
  </si>
  <si>
    <t>Prosecco ‘Eterna’</t>
  </si>
  <si>
    <t>Wijnen - Witte wijnen</t>
  </si>
  <si>
    <t xml:space="preserve">‘Caves Saint-Christophe’. Chardonnay </t>
  </si>
  <si>
    <t xml:space="preserve">‘Beando’. Pinot Grigio </t>
  </si>
  <si>
    <t xml:space="preserve">‘Vila Alegria’. Sauvignon Blanc (Chili) </t>
  </si>
  <si>
    <t>Wijnen - Rode wijnen</t>
  </si>
  <si>
    <t xml:space="preserve">‘Caves Saint-Christophe’. Cabernet Sauvignon </t>
  </si>
  <si>
    <t>Wijnen - Rosé wijnen</t>
  </si>
  <si>
    <t xml:space="preserve">Choix de Rimay (Languedoc) </t>
  </si>
  <si>
    <t>‘Cape 312’ (Zuid-Afrika</t>
  </si>
  <si>
    <t>Bieren</t>
  </si>
  <si>
    <t>Frisdranken en fruitsap</t>
  </si>
  <si>
    <t>Warme dranken</t>
  </si>
  <si>
    <t>Andere</t>
  </si>
  <si>
    <t xml:space="preserve">Warme Dranken </t>
  </si>
  <si>
    <t>Via brouwer</t>
  </si>
  <si>
    <t>75 cl</t>
  </si>
  <si>
    <t xml:space="preserve">75 cl </t>
  </si>
  <si>
    <t>100 stuks x 25 gr</t>
  </si>
  <si>
    <t>per doos van 100 stuks</t>
  </si>
  <si>
    <t>Tas Choco Puro FT</t>
  </si>
  <si>
    <t xml:space="preserve">thee doos – 6 x 25 stuk </t>
  </si>
  <si>
    <t>1,37 EUR</t>
  </si>
  <si>
    <t>0,30 EUR</t>
  </si>
  <si>
    <t>17,12 EUR</t>
  </si>
  <si>
    <t>duurzaam</t>
  </si>
  <si>
    <t>pouch fairtrade 12 x 4st cafeinevrij</t>
  </si>
  <si>
    <t>koffie fairtrade caf.vrij gemalen</t>
  </si>
  <si>
    <t>filters</t>
  </si>
  <si>
    <t>filters cafeinevrij</t>
  </si>
  <si>
    <t>Thee  FT Earl</t>
  </si>
  <si>
    <t>Thee  FT citroen</t>
  </si>
  <si>
    <t>Thee  FT groene thee</t>
  </si>
  <si>
    <t>Thee  FT munt</t>
  </si>
  <si>
    <t>Thee  FT rozebottel</t>
  </si>
  <si>
    <t xml:space="preserve">Choco  FT </t>
  </si>
  <si>
    <t>Thermos koffie</t>
  </si>
  <si>
    <t>Thermos thee</t>
  </si>
  <si>
    <t>+/- 12 st</t>
  </si>
  <si>
    <t>Fairtrade Chardonnay (Zuid-Afrika)</t>
  </si>
  <si>
    <t>‘Côtes du Rhône - La Fagotière'</t>
  </si>
  <si>
    <t xml:space="preserve">Beando Sangiovese </t>
  </si>
  <si>
    <t>Fairtrade Merlot (Zuid - Afrika)</t>
  </si>
  <si>
    <t>Choco FT los - per stuk</t>
  </si>
  <si>
    <t>Choco FT Doos -  100 x 25 gr</t>
  </si>
  <si>
    <t xml:space="preserve">Cecemel </t>
  </si>
  <si>
    <t>20 cl</t>
  </si>
  <si>
    <t>Cecemel</t>
  </si>
  <si>
    <t>25 cl</t>
  </si>
  <si>
    <t>Cornet 0,3%</t>
  </si>
  <si>
    <t>Schweppes Bitter Lemon</t>
  </si>
  <si>
    <t>Vat pilsbier Jupiler</t>
  </si>
  <si>
    <t>Vat pilsbier Stella</t>
  </si>
  <si>
    <t>Jupiler</t>
  </si>
  <si>
    <t>Stella</t>
  </si>
  <si>
    <t>50 l</t>
  </si>
  <si>
    <t>Vliet Tripel</t>
  </si>
  <si>
    <t>Fair Trade fruitsap</t>
  </si>
  <si>
    <t>Lipton Ice Tea pet</t>
  </si>
  <si>
    <t xml:space="preserve">Lipton Ice Tea </t>
  </si>
  <si>
    <t>1 l</t>
  </si>
  <si>
    <t>Kasteelbier Rouge vat</t>
  </si>
  <si>
    <t>20 l</t>
  </si>
  <si>
    <t>Percolator 20L (160 tassen / 720 gram</t>
  </si>
  <si>
    <t>Percolator 15L (120 tassen / 540 gram</t>
  </si>
  <si>
    <t>Percolator 10L (80 tassen / 360 gram)</t>
  </si>
  <si>
    <t>Percolator 5L (40 tassen / 180 gram)</t>
  </si>
  <si>
    <t>Huidige verkoopprijs</t>
  </si>
  <si>
    <t>3,50 EUR</t>
  </si>
  <si>
    <t>Product (art. n°)</t>
  </si>
  <si>
    <t>1,00 EUR</t>
  </si>
  <si>
    <t>Bruneau</t>
  </si>
  <si>
    <t>KP suikerstick</t>
  </si>
  <si>
    <t>KP W/E</t>
  </si>
  <si>
    <t>Opmerking</t>
  </si>
  <si>
    <t>geen personeelskost in rekening gebracht. Energie waterkoker 2.000 watt voor 2 minuten + water aan 5 EUR / m³</t>
  </si>
  <si>
    <t>KP melkcup/melkflesjes 20 cl</t>
  </si>
  <si>
    <t>geen personeelskost in rekening gebracht. 10 cent per melkcup. Energie waterkoker 2.000 watt voor 2 minuten + water aan 5 EUR / m³</t>
  </si>
  <si>
    <t>Hoeveelheid (kg/doos)</t>
  </si>
  <si>
    <t>geen personeelskost in rekening gebracht. 7 ml melk per tas met flesjes melk van 20 cl. Energie percolator 1.500 watt voor 1,5 uur + water aan 5 EUR /  m³</t>
  </si>
  <si>
    <t>Koffie tas (stick 1,5 g)</t>
  </si>
  <si>
    <t>Koffie thermos 1L (8 tassen / 60 gram)</t>
  </si>
  <si>
    <t>3,00 EUR</t>
  </si>
  <si>
    <t>792°°°</t>
  </si>
  <si>
    <t>Thee tas (1 zakje)</t>
  </si>
  <si>
    <t>Thee thermos (2 zakjes)</t>
  </si>
  <si>
    <t>Aankoopprijs/doos (ex btw)</t>
  </si>
  <si>
    <t>KP product</t>
  </si>
  <si>
    <t>geen personeelskost in rekening gebracht. Geen overig verbruik.</t>
  </si>
  <si>
    <t xml:space="preserve">Thee doos – 6 x 25 stuk </t>
  </si>
  <si>
    <t>Choco tas</t>
  </si>
  <si>
    <t>Choco doos</t>
  </si>
  <si>
    <t>Voorstel nieuwe verkoopprijs OC KLT</t>
  </si>
  <si>
    <t>VP break-even OC KLT (inclusief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</si>
</sst>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i/>
      <sz val="9"/>
      <color theme="4" tint="-0.249977111117893"/>
      <name val="Verdana"/>
      <family val="2"/>
    </font>
    <font>
      <strike/>
      <sz val="10"/>
      <color rgb="FF000000"/>
      <name val="Verdana"/>
      <family val="2"/>
    </font>
    <font>
      <strike/>
      <sz val="11"/>
      <color theme="1"/>
      <name val="Calibri"/>
      <family val="2"/>
      <scheme val="minor"/>
    </font>
    <font>
      <b/>
      <strike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9" fillId="0" borderId="0" xfId="0" applyFont="1"/>
    <xf numFmtId="0" fontId="2" fillId="0" borderId="0" xfId="0" applyFont="1" applyAlignment="1">
      <alignment vertical="center" wrapText="1"/>
    </xf>
    <xf numFmtId="2" fontId="8" fillId="0" borderId="1" xfId="0" applyNumberFormat="1" applyFont="1" applyBorder="1" applyAlignment="1">
      <alignment vertical="top" shrinkToFi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2" fontId="5" fillId="0" borderId="1" xfId="0" applyNumberFormat="1" applyFont="1" applyBorder="1" applyAlignment="1">
      <alignment vertical="top" shrinkToFit="1"/>
    </xf>
    <xf numFmtId="2" fontId="8" fillId="0" borderId="1" xfId="0" applyNumberFormat="1" applyFont="1" applyBorder="1" applyAlignment="1">
      <alignment horizontal="right" vertical="top" shrinkToFit="1"/>
    </xf>
    <xf numFmtId="0" fontId="5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/>
    <xf numFmtId="164" fontId="11" fillId="0" borderId="1" xfId="0" applyNumberFormat="1" applyFont="1" applyBorder="1" applyAlignment="1">
      <alignment vertical="center"/>
    </xf>
    <xf numFmtId="0" fontId="12" fillId="0" borderId="0" xfId="0" applyFont="1"/>
    <xf numFmtId="164" fontId="13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7C5C-AE0D-4D51-9C15-1296FD26442A}">
  <dimension ref="A1:L14"/>
  <sheetViews>
    <sheetView tabSelected="1" workbookViewId="0">
      <selection activeCell="L13" sqref="L13"/>
    </sheetView>
  </sheetViews>
  <sheetFormatPr defaultColWidth="8.85546875" defaultRowHeight="15" x14ac:dyDescent="0.25"/>
  <cols>
    <col min="1" max="1" width="39.5703125" bestFit="1" customWidth="1"/>
    <col min="2" max="2" width="11.7109375" bestFit="1" customWidth="1"/>
    <col min="3" max="3" width="9" bestFit="1" customWidth="1"/>
    <col min="4" max="4" width="6" bestFit="1" customWidth="1"/>
    <col min="5" max="5" width="8.42578125" bestFit="1" customWidth="1"/>
    <col min="6" max="6" width="10.28515625" bestFit="1" customWidth="1"/>
    <col min="7" max="7" width="11" bestFit="1" customWidth="1"/>
    <col min="8" max="9" width="9" bestFit="1" customWidth="1"/>
    <col min="10" max="10" width="17.28515625" customWidth="1"/>
    <col min="11" max="11" width="10.28515625" bestFit="1" customWidth="1"/>
    <col min="12" max="12" width="11.140625" bestFit="1" customWidth="1"/>
  </cols>
  <sheetData>
    <row r="1" spans="1:12" s="31" customFormat="1" ht="76.150000000000006" customHeight="1" x14ac:dyDescent="0.25">
      <c r="A1" s="30" t="s">
        <v>120</v>
      </c>
      <c r="B1" s="41" t="s">
        <v>173</v>
      </c>
      <c r="C1" s="30" t="s">
        <v>175</v>
      </c>
      <c r="D1" s="30" t="s">
        <v>184</v>
      </c>
      <c r="E1" s="30" t="s">
        <v>192</v>
      </c>
      <c r="F1" s="30" t="s">
        <v>193</v>
      </c>
      <c r="G1" s="30" t="s">
        <v>182</v>
      </c>
      <c r="H1" s="30" t="s">
        <v>178</v>
      </c>
      <c r="I1" s="30" t="s">
        <v>179</v>
      </c>
      <c r="J1" s="30" t="s">
        <v>180</v>
      </c>
      <c r="K1" s="30" t="s">
        <v>199</v>
      </c>
      <c r="L1" s="29" t="s">
        <v>198</v>
      </c>
    </row>
    <row r="2" spans="1:12" x14ac:dyDescent="0.25">
      <c r="A2" s="27" t="s">
        <v>169</v>
      </c>
      <c r="B2" s="39" t="s">
        <v>0</v>
      </c>
      <c r="C2" s="27">
        <v>79039</v>
      </c>
      <c r="D2" s="27">
        <v>8</v>
      </c>
      <c r="E2" s="8">
        <v>86</v>
      </c>
      <c r="F2" s="28">
        <f>E2/D2*0.72</f>
        <v>7.7399999999999993</v>
      </c>
      <c r="G2" s="28">
        <f>11.33/24/200*7*160</f>
        <v>2.6436666666666668</v>
      </c>
      <c r="H2" s="28">
        <f>160*0.02</f>
        <v>3.2</v>
      </c>
      <c r="I2" s="28">
        <f>(3902.35/9630*1.5)+(20*0.005)</f>
        <v>0.7078426791277258</v>
      </c>
      <c r="J2" s="28" t="s">
        <v>185</v>
      </c>
      <c r="K2" s="28">
        <f t="shared" ref="K2:K7" si="0">ROUNDUP((F2+G2+H2+I2)*1.21,2)</f>
        <v>17.3</v>
      </c>
      <c r="L2" s="37">
        <v>28</v>
      </c>
    </row>
    <row r="3" spans="1:12" x14ac:dyDescent="0.25">
      <c r="A3" s="27" t="s">
        <v>170</v>
      </c>
      <c r="B3" s="39" t="s">
        <v>2</v>
      </c>
      <c r="C3" s="27">
        <v>79039</v>
      </c>
      <c r="D3" s="27">
        <v>8</v>
      </c>
      <c r="E3" s="8">
        <v>86</v>
      </c>
      <c r="F3" s="28">
        <f>E3/D3*0.54</f>
        <v>5.8050000000000006</v>
      </c>
      <c r="G3" s="28">
        <f>11.33/24/200*7*120</f>
        <v>1.9827500000000002</v>
      </c>
      <c r="H3" s="28">
        <f>120*0.02</f>
        <v>2.4</v>
      </c>
      <c r="I3" s="28">
        <f>(3902.35/9630*1.5)+(15*0.005)</f>
        <v>0.68284267912772578</v>
      </c>
      <c r="J3" s="28" t="s">
        <v>185</v>
      </c>
      <c r="K3" s="28">
        <f t="shared" si="0"/>
        <v>13.16</v>
      </c>
      <c r="L3" s="37">
        <v>21</v>
      </c>
    </row>
    <row r="4" spans="1:12" x14ac:dyDescent="0.25">
      <c r="A4" s="27" t="s">
        <v>171</v>
      </c>
      <c r="B4" s="39" t="s">
        <v>3</v>
      </c>
      <c r="C4" s="27">
        <v>79039</v>
      </c>
      <c r="D4" s="27">
        <v>8</v>
      </c>
      <c r="E4" s="8">
        <v>86</v>
      </c>
      <c r="F4" s="28">
        <f>E4/D4*0.36</f>
        <v>3.8699999999999997</v>
      </c>
      <c r="G4" s="28">
        <f>11.33/24/200*7*80</f>
        <v>1.3218333333333334</v>
      </c>
      <c r="H4" s="28">
        <f>80*0.02</f>
        <v>1.6</v>
      </c>
      <c r="I4" s="28">
        <f>(3902.35/9630*1.5)+(10*0.005)</f>
        <v>0.65784267912772587</v>
      </c>
      <c r="J4" s="28" t="s">
        <v>185</v>
      </c>
      <c r="K4" s="28">
        <f t="shared" si="0"/>
        <v>9.02</v>
      </c>
      <c r="L4" s="37">
        <v>14</v>
      </c>
    </row>
    <row r="5" spans="1:12" x14ac:dyDescent="0.25">
      <c r="A5" s="27" t="s">
        <v>172</v>
      </c>
      <c r="B5" s="39" t="s">
        <v>5</v>
      </c>
      <c r="C5" s="27">
        <v>79039</v>
      </c>
      <c r="D5" s="27">
        <v>8</v>
      </c>
      <c r="E5" s="8">
        <v>86</v>
      </c>
      <c r="F5" s="28">
        <f>E5/D5*0.18</f>
        <v>1.9349999999999998</v>
      </c>
      <c r="G5" s="28">
        <f>11.33/24/200*7*40</f>
        <v>0.66091666666666671</v>
      </c>
      <c r="H5" s="28">
        <f>40*0.02</f>
        <v>0.8</v>
      </c>
      <c r="I5" s="28">
        <f>(3902.35/9630*1.5)+(5*0.005)</f>
        <v>0.63284267912772585</v>
      </c>
      <c r="J5" s="28" t="s">
        <v>185</v>
      </c>
      <c r="K5" s="28">
        <f t="shared" si="0"/>
        <v>4.88</v>
      </c>
      <c r="L5" s="37">
        <v>7</v>
      </c>
    </row>
    <row r="6" spans="1:12" x14ac:dyDescent="0.25">
      <c r="A6" s="27" t="s">
        <v>187</v>
      </c>
      <c r="B6" s="39" t="s">
        <v>174</v>
      </c>
      <c r="C6" s="27">
        <v>79039</v>
      </c>
      <c r="D6" s="27">
        <v>8</v>
      </c>
      <c r="E6" s="8">
        <v>86</v>
      </c>
      <c r="F6" s="28">
        <f>E6/D6*0.06</f>
        <v>0.64500000000000002</v>
      </c>
      <c r="G6" s="28">
        <f>0.1*8</f>
        <v>0.8</v>
      </c>
      <c r="H6" s="28">
        <f>8*0.02</f>
        <v>0.16</v>
      </c>
      <c r="I6" s="28">
        <f>(3902.35/9630*2*2/60)+(1*0.005)</f>
        <v>3.2015230183454479E-2</v>
      </c>
      <c r="J6" s="28" t="s">
        <v>183</v>
      </c>
      <c r="K6" s="28">
        <f t="shared" si="0"/>
        <v>1.99</v>
      </c>
      <c r="L6" s="37">
        <v>3.5</v>
      </c>
    </row>
    <row r="7" spans="1:12" x14ac:dyDescent="0.25">
      <c r="A7" s="27" t="s">
        <v>186</v>
      </c>
      <c r="B7" s="39" t="s">
        <v>176</v>
      </c>
      <c r="C7" s="27" t="s">
        <v>177</v>
      </c>
      <c r="D7" s="27">
        <f>0.0015*200</f>
        <v>0.3</v>
      </c>
      <c r="E7" s="8">
        <f>50.95</f>
        <v>50.95</v>
      </c>
      <c r="F7" s="28">
        <f>E7/D7*0.0015</f>
        <v>0.25475000000000003</v>
      </c>
      <c r="G7" s="28">
        <f>0.1*1</f>
        <v>0.1</v>
      </c>
      <c r="H7" s="28">
        <f>1*0.02</f>
        <v>0.02</v>
      </c>
      <c r="I7" s="28">
        <f>(3902.35/9630*2*2/60)+(0.2*0.005)</f>
        <v>2.8015230183454483E-2</v>
      </c>
      <c r="J7" s="28" t="s">
        <v>183</v>
      </c>
      <c r="K7" s="28">
        <f t="shared" si="0"/>
        <v>0.49</v>
      </c>
      <c r="L7" s="37">
        <v>1</v>
      </c>
    </row>
    <row r="8" spans="1:12" x14ac:dyDescent="0.25">
      <c r="A8" s="27"/>
      <c r="B8" s="39"/>
      <c r="C8" s="27"/>
      <c r="D8" s="27"/>
      <c r="E8" s="8"/>
      <c r="F8" s="28"/>
      <c r="G8" s="28"/>
      <c r="H8" s="28"/>
      <c r="I8" s="28"/>
      <c r="J8" s="28"/>
      <c r="K8" s="28"/>
      <c r="L8" s="37"/>
    </row>
    <row r="9" spans="1:12" x14ac:dyDescent="0.25">
      <c r="A9" s="27" t="s">
        <v>190</v>
      </c>
      <c r="B9" s="39" t="s">
        <v>129</v>
      </c>
      <c r="C9" s="27" t="s">
        <v>189</v>
      </c>
      <c r="D9" s="27">
        <v>25</v>
      </c>
      <c r="E9" s="8">
        <v>4.24</v>
      </c>
      <c r="F9" s="28">
        <f>E9/D9*1</f>
        <v>0.1696</v>
      </c>
      <c r="G9" s="28">
        <f>0.1*1</f>
        <v>0.1</v>
      </c>
      <c r="H9" s="28">
        <f>1*0.02</f>
        <v>0.02</v>
      </c>
      <c r="I9" s="28">
        <f>(3902.35/9630*2*2/60)+(0.2*0.005)</f>
        <v>2.8015230183454483E-2</v>
      </c>
      <c r="J9" s="28" t="s">
        <v>183</v>
      </c>
      <c r="K9" s="28">
        <f>ROUNDUP((F9+G9+H9+I9)*1.21,2)</f>
        <v>0.39</v>
      </c>
      <c r="L9" s="37">
        <v>1</v>
      </c>
    </row>
    <row r="10" spans="1:12" x14ac:dyDescent="0.25">
      <c r="A10" s="27" t="s">
        <v>191</v>
      </c>
      <c r="B10" s="39" t="s">
        <v>188</v>
      </c>
      <c r="C10" s="27" t="s">
        <v>189</v>
      </c>
      <c r="D10" s="27">
        <v>25</v>
      </c>
      <c r="E10" s="8">
        <v>4.24</v>
      </c>
      <c r="F10" s="28">
        <f>E10/D10*2</f>
        <v>0.3392</v>
      </c>
      <c r="G10" s="28">
        <f>0.1*1</f>
        <v>0.1</v>
      </c>
      <c r="H10" s="28">
        <f>1*0.02</f>
        <v>0.02</v>
      </c>
      <c r="I10" s="28">
        <f>(3902.35/9630*2*2/60)+(0.2*0.005)</f>
        <v>2.8015230183454483E-2</v>
      </c>
      <c r="J10" s="28" t="s">
        <v>183</v>
      </c>
      <c r="K10" s="28">
        <f>ROUNDUP((F10+G10+H10+I10)*1.21,2)</f>
        <v>0.59</v>
      </c>
      <c r="L10" s="37">
        <v>3</v>
      </c>
    </row>
    <row r="11" spans="1:12" s="35" customFormat="1" x14ac:dyDescent="0.25">
      <c r="A11" s="32" t="s">
        <v>195</v>
      </c>
      <c r="B11" s="40" t="s">
        <v>128</v>
      </c>
      <c r="C11" s="32" t="s">
        <v>189</v>
      </c>
      <c r="D11" s="32">
        <v>25</v>
      </c>
      <c r="E11" s="33">
        <v>4.24</v>
      </c>
      <c r="F11" s="34">
        <f>E11/D11*25</f>
        <v>4.24</v>
      </c>
      <c r="G11" s="34"/>
      <c r="H11" s="34"/>
      <c r="I11" s="34"/>
      <c r="J11" s="34" t="s">
        <v>194</v>
      </c>
      <c r="K11" s="34">
        <f>ROUNDUP((F11+G11+H11+I11)*1.21,2)</f>
        <v>5.14</v>
      </c>
      <c r="L11" s="38">
        <v>6</v>
      </c>
    </row>
    <row r="12" spans="1:12" x14ac:dyDescent="0.25">
      <c r="A12" s="27"/>
      <c r="B12" s="39"/>
      <c r="C12" s="27"/>
      <c r="D12" s="27"/>
      <c r="E12" s="8"/>
      <c r="F12" s="28"/>
      <c r="G12" s="28"/>
      <c r="H12" s="28"/>
      <c r="I12" s="28"/>
      <c r="J12" s="28"/>
      <c r="K12" s="28"/>
      <c r="L12" s="37"/>
    </row>
    <row r="13" spans="1:12" x14ac:dyDescent="0.25">
      <c r="A13" s="27" t="s">
        <v>196</v>
      </c>
      <c r="B13" s="39" t="s">
        <v>176</v>
      </c>
      <c r="C13" s="27" t="s">
        <v>177</v>
      </c>
      <c r="D13" s="27">
        <v>0.75</v>
      </c>
      <c r="E13" s="8">
        <v>24.95</v>
      </c>
      <c r="F13" s="28">
        <f>E13/D13*0.03</f>
        <v>0.99799999999999989</v>
      </c>
      <c r="G13" s="28"/>
      <c r="H13" s="28"/>
      <c r="I13" s="28">
        <f>(3902.35/9630*2*2/60)+(0.2*0.005)</f>
        <v>2.8015230183454483E-2</v>
      </c>
      <c r="J13" s="28" t="s">
        <v>181</v>
      </c>
      <c r="K13" s="28">
        <f>ROUNDUP((F13+G13+H13+I13)*1.21,2)</f>
        <v>1.25</v>
      </c>
      <c r="L13" s="37">
        <v>1.5</v>
      </c>
    </row>
    <row r="14" spans="1:12" x14ac:dyDescent="0.25">
      <c r="A14" s="32" t="s">
        <v>197</v>
      </c>
      <c r="B14" s="40" t="s">
        <v>130</v>
      </c>
      <c r="C14" s="32" t="s">
        <v>177</v>
      </c>
      <c r="D14" s="32">
        <v>0.75</v>
      </c>
      <c r="E14" s="33">
        <v>24.95</v>
      </c>
      <c r="F14" s="34">
        <f>E14/D14*0.75</f>
        <v>24.95</v>
      </c>
      <c r="G14" s="36">
        <v>0</v>
      </c>
      <c r="H14" s="36">
        <v>0</v>
      </c>
      <c r="I14" s="34">
        <v>0</v>
      </c>
      <c r="J14" s="34" t="s">
        <v>194</v>
      </c>
      <c r="K14" s="34">
        <f>ROUNDUP((F14+G14+H14+I14)*1.21,2)</f>
        <v>30.19</v>
      </c>
      <c r="L14" s="38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5E85-D12B-46B1-A5C9-44FA77EF1996}">
  <sheetPr codeName="Blad1"/>
  <dimension ref="B2:E104"/>
  <sheetViews>
    <sheetView zoomScale="80" zoomScaleNormal="80" workbookViewId="0">
      <selection activeCell="E2" sqref="E2"/>
    </sheetView>
  </sheetViews>
  <sheetFormatPr defaultRowHeight="15" x14ac:dyDescent="0.25"/>
  <cols>
    <col min="2" max="2" width="68" customWidth="1"/>
    <col min="3" max="3" width="18.85546875" bestFit="1" customWidth="1"/>
    <col min="4" max="4" width="17.42578125" customWidth="1"/>
    <col min="5" max="5" width="17.7109375" bestFit="1" customWidth="1"/>
  </cols>
  <sheetData>
    <row r="2" spans="2:5" x14ac:dyDescent="0.25">
      <c r="B2" s="44" t="s">
        <v>120</v>
      </c>
      <c r="C2" s="44"/>
      <c r="D2" s="11"/>
    </row>
    <row r="3" spans="2:5" x14ac:dyDescent="0.25">
      <c r="B3" s="3" t="s">
        <v>16</v>
      </c>
      <c r="C3" s="14" t="s">
        <v>0</v>
      </c>
    </row>
    <row r="4" spans="2:5" x14ac:dyDescent="0.25">
      <c r="B4" s="3" t="s">
        <v>17</v>
      </c>
      <c r="C4" s="14" t="s">
        <v>1</v>
      </c>
    </row>
    <row r="5" spans="2:5" x14ac:dyDescent="0.25">
      <c r="B5" s="3" t="s">
        <v>18</v>
      </c>
      <c r="C5" s="14" t="s">
        <v>2</v>
      </c>
    </row>
    <row r="6" spans="2:5" x14ac:dyDescent="0.25">
      <c r="B6" s="3" t="s">
        <v>19</v>
      </c>
      <c r="C6" s="14" t="s">
        <v>3</v>
      </c>
    </row>
    <row r="7" spans="2:5" x14ac:dyDescent="0.25">
      <c r="B7" s="3" t="s">
        <v>20</v>
      </c>
      <c r="C7" s="14" t="s">
        <v>4</v>
      </c>
    </row>
    <row r="8" spans="2:5" x14ac:dyDescent="0.25">
      <c r="B8" s="3" t="s">
        <v>21</v>
      </c>
      <c r="C8" s="14" t="s">
        <v>5</v>
      </c>
    </row>
    <row r="9" spans="2:5" x14ac:dyDescent="0.25">
      <c r="B9" s="3" t="s">
        <v>22</v>
      </c>
      <c r="C9" s="14" t="s">
        <v>9</v>
      </c>
      <c r="E9" s="4"/>
    </row>
    <row r="10" spans="2:5" x14ac:dyDescent="0.25">
      <c r="B10" s="3"/>
      <c r="C10" s="14"/>
      <c r="E10" s="4"/>
    </row>
    <row r="11" spans="2:5" x14ac:dyDescent="0.25">
      <c r="B11" s="3" t="s">
        <v>6</v>
      </c>
      <c r="C11" s="14" t="s">
        <v>95</v>
      </c>
      <c r="E11" s="4"/>
    </row>
    <row r="12" spans="2:5" x14ac:dyDescent="0.25">
      <c r="B12" s="3" t="s">
        <v>7</v>
      </c>
      <c r="C12" s="14" t="s">
        <v>96</v>
      </c>
      <c r="E12" s="4"/>
    </row>
    <row r="13" spans="2:5" x14ac:dyDescent="0.25">
      <c r="B13" s="3" t="s">
        <v>8</v>
      </c>
      <c r="C13" s="14" t="s">
        <v>97</v>
      </c>
      <c r="E13" s="4"/>
    </row>
    <row r="14" spans="2:5" x14ac:dyDescent="0.25">
      <c r="B14" s="3"/>
      <c r="C14" s="14"/>
    </row>
    <row r="15" spans="2:5" x14ac:dyDescent="0.25">
      <c r="B15" s="3" t="s">
        <v>23</v>
      </c>
      <c r="C15" s="14" t="s">
        <v>10</v>
      </c>
    </row>
    <row r="16" spans="2:5" x14ac:dyDescent="0.25">
      <c r="B16" s="3" t="s">
        <v>127</v>
      </c>
      <c r="C16" s="14" t="s">
        <v>128</v>
      </c>
    </row>
    <row r="17" spans="2:5" x14ac:dyDescent="0.25">
      <c r="B17" s="3"/>
      <c r="C17" s="14"/>
    </row>
    <row r="18" spans="2:5" x14ac:dyDescent="0.25">
      <c r="B18" s="3" t="s">
        <v>149</v>
      </c>
      <c r="C18" s="14" t="s">
        <v>129</v>
      </c>
    </row>
    <row r="19" spans="2:5" x14ac:dyDescent="0.25">
      <c r="B19" s="3" t="s">
        <v>150</v>
      </c>
      <c r="C19" s="14" t="s">
        <v>130</v>
      </c>
    </row>
    <row r="20" spans="2:5" x14ac:dyDescent="0.25">
      <c r="B20" s="3"/>
      <c r="C20" s="14"/>
    </row>
    <row r="21" spans="2:5" x14ac:dyDescent="0.25">
      <c r="B21" s="3" t="s">
        <v>24</v>
      </c>
      <c r="C21" s="14" t="s">
        <v>11</v>
      </c>
    </row>
    <row r="22" spans="2:5" x14ac:dyDescent="0.25">
      <c r="B22" s="3" t="s">
        <v>25</v>
      </c>
      <c r="C22" s="14" t="s">
        <v>12</v>
      </c>
    </row>
    <row r="23" spans="2:5" x14ac:dyDescent="0.25">
      <c r="B23" s="3"/>
      <c r="C23" s="14"/>
    </row>
    <row r="24" spans="2:5" x14ac:dyDescent="0.25">
      <c r="B24" s="3" t="s">
        <v>26</v>
      </c>
      <c r="C24" s="14" t="s">
        <v>13</v>
      </c>
    </row>
    <row r="25" spans="2:5" x14ac:dyDescent="0.25">
      <c r="B25" s="3" t="s">
        <v>27</v>
      </c>
      <c r="C25" s="14" t="s">
        <v>13</v>
      </c>
    </row>
    <row r="26" spans="2:5" x14ac:dyDescent="0.25">
      <c r="B26" s="3" t="s">
        <v>126</v>
      </c>
      <c r="C26" s="14" t="s">
        <v>13</v>
      </c>
    </row>
    <row r="27" spans="2:5" x14ac:dyDescent="0.25">
      <c r="B27" s="3"/>
      <c r="C27" s="14"/>
    </row>
    <row r="28" spans="2:5" x14ac:dyDescent="0.25">
      <c r="B28" s="3" t="s">
        <v>14</v>
      </c>
      <c r="C28" s="14" t="s">
        <v>15</v>
      </c>
    </row>
    <row r="29" spans="2:5" x14ac:dyDescent="0.25">
      <c r="B29" s="2"/>
      <c r="C29" s="1"/>
    </row>
    <row r="30" spans="2:5" x14ac:dyDescent="0.25">
      <c r="B30" s="15"/>
      <c r="C30" s="15"/>
      <c r="D30" s="15"/>
      <c r="E30" s="15"/>
    </row>
    <row r="31" spans="2:5" x14ac:dyDescent="0.25">
      <c r="B31" s="42" t="s">
        <v>121</v>
      </c>
      <c r="C31" s="43"/>
      <c r="D31" s="43"/>
      <c r="E31" s="43"/>
    </row>
    <row r="32" spans="2:5" ht="33.75" x14ac:dyDescent="0.25">
      <c r="B32" s="16"/>
      <c r="C32" s="17" t="s">
        <v>50</v>
      </c>
      <c r="D32" s="18" t="s">
        <v>51</v>
      </c>
      <c r="E32" s="13" t="s">
        <v>103</v>
      </c>
    </row>
    <row r="33" spans="2:5" ht="67.5" customHeight="1" x14ac:dyDescent="0.25">
      <c r="B33" s="19" t="s">
        <v>53</v>
      </c>
      <c r="C33" s="20"/>
      <c r="D33" s="21"/>
      <c r="E33" s="21"/>
    </row>
    <row r="34" spans="2:5" x14ac:dyDescent="0.25">
      <c r="B34" s="22" t="s">
        <v>116</v>
      </c>
      <c r="C34" s="20"/>
      <c r="D34" s="21"/>
      <c r="E34" s="21"/>
    </row>
    <row r="35" spans="2:5" x14ac:dyDescent="0.25">
      <c r="B35" s="9" t="s">
        <v>157</v>
      </c>
      <c r="C35" s="9" t="s">
        <v>168</v>
      </c>
      <c r="D35" s="12">
        <v>77.28</v>
      </c>
      <c r="E35" s="13" t="s">
        <v>55</v>
      </c>
    </row>
    <row r="36" spans="2:5" x14ac:dyDescent="0.25">
      <c r="B36" s="9" t="s">
        <v>158</v>
      </c>
      <c r="C36" s="9" t="s">
        <v>168</v>
      </c>
      <c r="D36" s="12">
        <v>82.91</v>
      </c>
      <c r="E36" s="13" t="s">
        <v>55</v>
      </c>
    </row>
    <row r="37" spans="2:5" ht="15" customHeight="1" x14ac:dyDescent="0.25">
      <c r="B37" s="9" t="s">
        <v>157</v>
      </c>
      <c r="C37" s="9" t="s">
        <v>161</v>
      </c>
      <c r="D37" s="12">
        <v>174.17</v>
      </c>
      <c r="E37" s="13" t="s">
        <v>55</v>
      </c>
    </row>
    <row r="38" spans="2:5" ht="15" customHeight="1" x14ac:dyDescent="0.25">
      <c r="B38" s="9" t="s">
        <v>158</v>
      </c>
      <c r="C38" s="9" t="s">
        <v>161</v>
      </c>
      <c r="D38" s="12">
        <v>188.76</v>
      </c>
      <c r="E38" s="13" t="s">
        <v>55</v>
      </c>
    </row>
    <row r="39" spans="2:5" ht="15" customHeight="1" x14ac:dyDescent="0.25">
      <c r="B39" s="9" t="s">
        <v>159</v>
      </c>
      <c r="C39" s="9" t="s">
        <v>57</v>
      </c>
      <c r="D39" s="12">
        <v>0.86</v>
      </c>
      <c r="E39" s="13" t="s">
        <v>58</v>
      </c>
    </row>
    <row r="40" spans="2:5" ht="15" customHeight="1" x14ac:dyDescent="0.25">
      <c r="B40" s="9" t="s">
        <v>160</v>
      </c>
      <c r="C40" s="9" t="s">
        <v>57</v>
      </c>
      <c r="D40" s="12">
        <v>0.91</v>
      </c>
      <c r="E40" s="13" t="s">
        <v>58</v>
      </c>
    </row>
    <row r="41" spans="2:5" ht="15" customHeight="1" x14ac:dyDescent="0.25">
      <c r="B41" s="9" t="s">
        <v>59</v>
      </c>
      <c r="C41" s="9" t="s">
        <v>57</v>
      </c>
      <c r="D41" s="12">
        <v>0.98</v>
      </c>
      <c r="E41" s="13" t="s">
        <v>58</v>
      </c>
    </row>
    <row r="42" spans="2:5" ht="15" customHeight="1" x14ac:dyDescent="0.25">
      <c r="B42" s="9" t="s">
        <v>60</v>
      </c>
      <c r="C42" s="9" t="s">
        <v>57</v>
      </c>
      <c r="D42" s="12">
        <v>1.1299999999999999</v>
      </c>
      <c r="E42" s="13" t="s">
        <v>58</v>
      </c>
    </row>
    <row r="43" spans="2:5" ht="15" customHeight="1" x14ac:dyDescent="0.25">
      <c r="B43" s="9" t="s">
        <v>61</v>
      </c>
      <c r="C43" s="9" t="s">
        <v>62</v>
      </c>
      <c r="D43" s="12">
        <v>1.55</v>
      </c>
      <c r="E43" s="13" t="s">
        <v>58</v>
      </c>
    </row>
    <row r="44" spans="2:5" ht="15" customHeight="1" x14ac:dyDescent="0.25">
      <c r="B44" s="9" t="s">
        <v>63</v>
      </c>
      <c r="C44" s="9" t="s">
        <v>62</v>
      </c>
      <c r="D44" s="12">
        <v>1.67</v>
      </c>
      <c r="E44" s="13" t="s">
        <v>58</v>
      </c>
    </row>
    <row r="45" spans="2:5" ht="15" customHeight="1" x14ac:dyDescent="0.25">
      <c r="B45" s="9" t="s">
        <v>64</v>
      </c>
      <c r="C45" s="9" t="s">
        <v>62</v>
      </c>
      <c r="D45" s="12">
        <v>1.67</v>
      </c>
      <c r="E45" s="13" t="s">
        <v>58</v>
      </c>
    </row>
    <row r="46" spans="2:5" ht="15" customHeight="1" x14ac:dyDescent="0.25">
      <c r="B46" s="9" t="s">
        <v>162</v>
      </c>
      <c r="C46" s="9" t="s">
        <v>94</v>
      </c>
      <c r="D46" s="12">
        <v>1.47</v>
      </c>
      <c r="E46" s="13" t="s">
        <v>91</v>
      </c>
    </row>
    <row r="47" spans="2:5" ht="15" customHeight="1" x14ac:dyDescent="0.25">
      <c r="B47" s="9" t="s">
        <v>65</v>
      </c>
      <c r="C47" s="9" t="s">
        <v>57</v>
      </c>
      <c r="D47" s="12">
        <v>1.3</v>
      </c>
      <c r="E47" s="13" t="s">
        <v>58</v>
      </c>
    </row>
    <row r="48" spans="2:5" ht="15" customHeight="1" x14ac:dyDescent="0.25">
      <c r="B48" s="22" t="s">
        <v>117</v>
      </c>
      <c r="C48" s="9"/>
      <c r="D48" s="12"/>
      <c r="E48" s="13"/>
    </row>
    <row r="49" spans="2:5" ht="15" customHeight="1" x14ac:dyDescent="0.25">
      <c r="B49" s="9" t="s">
        <v>163</v>
      </c>
      <c r="C49" s="9" t="s">
        <v>66</v>
      </c>
      <c r="D49" s="12">
        <v>2.11</v>
      </c>
      <c r="E49" s="13" t="s">
        <v>67</v>
      </c>
    </row>
    <row r="50" spans="2:5" ht="15" customHeight="1" x14ac:dyDescent="0.25">
      <c r="B50" s="9" t="s">
        <v>68</v>
      </c>
      <c r="C50" s="9" t="s">
        <v>69</v>
      </c>
      <c r="D50" s="12">
        <v>0.5</v>
      </c>
      <c r="E50" s="13" t="s">
        <v>58</v>
      </c>
    </row>
    <row r="51" spans="2:5" ht="15" customHeight="1" x14ac:dyDescent="0.25">
      <c r="B51" s="9" t="s">
        <v>68</v>
      </c>
      <c r="C51" s="9" t="s">
        <v>66</v>
      </c>
      <c r="D51" s="12">
        <v>0.99</v>
      </c>
      <c r="E51" s="13" t="s">
        <v>67</v>
      </c>
    </row>
    <row r="52" spans="2:5" ht="15" customHeight="1" x14ac:dyDescent="0.25">
      <c r="B52" s="9" t="s">
        <v>70</v>
      </c>
      <c r="C52" s="9" t="s">
        <v>69</v>
      </c>
      <c r="D52" s="12">
        <v>0.5</v>
      </c>
      <c r="E52" s="13" t="s">
        <v>58</v>
      </c>
    </row>
    <row r="53" spans="2:5" ht="15" customHeight="1" x14ac:dyDescent="0.25">
      <c r="B53" s="9" t="s">
        <v>70</v>
      </c>
      <c r="C53" s="9" t="s">
        <v>66</v>
      </c>
      <c r="D53" s="12">
        <v>0.99</v>
      </c>
      <c r="E53" s="13" t="s">
        <v>67</v>
      </c>
    </row>
    <row r="54" spans="2:5" ht="15" customHeight="1" x14ac:dyDescent="0.25">
      <c r="B54" s="9" t="s">
        <v>71</v>
      </c>
      <c r="C54" s="9" t="s">
        <v>69</v>
      </c>
      <c r="D54" s="12">
        <v>0.73</v>
      </c>
      <c r="E54" s="13" t="s">
        <v>58</v>
      </c>
    </row>
    <row r="55" spans="2:5" ht="15" customHeight="1" x14ac:dyDescent="0.25">
      <c r="B55" s="9" t="s">
        <v>71</v>
      </c>
      <c r="C55" s="9" t="s">
        <v>66</v>
      </c>
      <c r="D55" s="12">
        <v>2.27</v>
      </c>
      <c r="E55" s="13" t="s">
        <v>67</v>
      </c>
    </row>
    <row r="56" spans="2:5" ht="15" customHeight="1" x14ac:dyDescent="0.25">
      <c r="B56" s="9" t="s">
        <v>72</v>
      </c>
      <c r="C56" s="9" t="s">
        <v>69</v>
      </c>
      <c r="D56" s="12">
        <v>0.75</v>
      </c>
      <c r="E56" s="13" t="s">
        <v>58</v>
      </c>
    </row>
    <row r="57" spans="2:5" ht="15" customHeight="1" x14ac:dyDescent="0.25">
      <c r="B57" s="9" t="s">
        <v>72</v>
      </c>
      <c r="C57" s="9" t="s">
        <v>66</v>
      </c>
      <c r="D57" s="12">
        <v>2.82</v>
      </c>
      <c r="E57" s="13" t="s">
        <v>67</v>
      </c>
    </row>
    <row r="58" spans="2:5" ht="15" customHeight="1" x14ac:dyDescent="0.25">
      <c r="B58" s="9" t="s">
        <v>73</v>
      </c>
      <c r="C58" s="9" t="s">
        <v>57</v>
      </c>
      <c r="D58" s="12">
        <v>0.82</v>
      </c>
      <c r="E58" s="13" t="s">
        <v>58</v>
      </c>
    </row>
    <row r="59" spans="2:5" ht="15" customHeight="1" x14ac:dyDescent="0.25">
      <c r="B59" s="9" t="s">
        <v>164</v>
      </c>
      <c r="C59" s="9" t="s">
        <v>90</v>
      </c>
      <c r="D59" s="12">
        <v>3.7</v>
      </c>
      <c r="E59" s="13" t="s">
        <v>88</v>
      </c>
    </row>
    <row r="60" spans="2:5" ht="15" customHeight="1" x14ac:dyDescent="0.25">
      <c r="B60" s="9" t="s">
        <v>165</v>
      </c>
      <c r="C60" s="9" t="s">
        <v>166</v>
      </c>
      <c r="D60" s="12">
        <v>2.42</v>
      </c>
      <c r="E60" s="13" t="s">
        <v>88</v>
      </c>
    </row>
    <row r="61" spans="2:5" ht="15" customHeight="1" x14ac:dyDescent="0.25">
      <c r="B61" s="9" t="s">
        <v>74</v>
      </c>
      <c r="C61" s="9" t="s">
        <v>69</v>
      </c>
      <c r="D61" s="12">
        <v>1.07</v>
      </c>
      <c r="E61" s="13" t="s">
        <v>58</v>
      </c>
    </row>
    <row r="62" spans="2:5" ht="15" customHeight="1" x14ac:dyDescent="0.25">
      <c r="B62" s="9" t="s">
        <v>75</v>
      </c>
      <c r="C62" s="9" t="s">
        <v>69</v>
      </c>
      <c r="D62" s="12">
        <v>1.07</v>
      </c>
      <c r="E62" s="13" t="s">
        <v>58</v>
      </c>
    </row>
    <row r="63" spans="2:5" ht="15" customHeight="1" x14ac:dyDescent="0.25">
      <c r="B63" s="9" t="s">
        <v>156</v>
      </c>
      <c r="C63" s="9" t="s">
        <v>152</v>
      </c>
      <c r="D63" s="12">
        <v>1.07</v>
      </c>
      <c r="E63" s="13" t="s">
        <v>91</v>
      </c>
    </row>
    <row r="64" spans="2:5" ht="15" customHeight="1" x14ac:dyDescent="0.25">
      <c r="B64" s="9" t="s">
        <v>153</v>
      </c>
      <c r="C64" s="9" t="s">
        <v>152</v>
      </c>
      <c r="D64" s="12">
        <v>1.05</v>
      </c>
      <c r="E64" s="13" t="s">
        <v>91</v>
      </c>
    </row>
    <row r="65" spans="2:5" ht="15" customHeight="1" x14ac:dyDescent="0.25">
      <c r="B65" s="9"/>
      <c r="C65" s="9"/>
      <c r="D65" s="12"/>
      <c r="E65" s="13"/>
    </row>
    <row r="66" spans="2:5" ht="15" customHeight="1" x14ac:dyDescent="0.25">
      <c r="B66" s="19" t="s">
        <v>77</v>
      </c>
      <c r="C66" s="23"/>
      <c r="D66" s="7"/>
      <c r="E66" s="7"/>
    </row>
    <row r="67" spans="2:5" x14ac:dyDescent="0.25">
      <c r="B67" s="22" t="s">
        <v>116</v>
      </c>
      <c r="C67" s="23"/>
      <c r="D67" s="7"/>
      <c r="E67" s="7"/>
    </row>
    <row r="68" spans="2:5" x14ac:dyDescent="0.25">
      <c r="B68" s="9" t="s">
        <v>78</v>
      </c>
      <c r="C68" s="9" t="s">
        <v>57</v>
      </c>
      <c r="D68" s="12">
        <v>0.83</v>
      </c>
      <c r="E68" s="13" t="s">
        <v>58</v>
      </c>
    </row>
    <row r="69" spans="2:5" ht="15" customHeight="1" x14ac:dyDescent="0.25">
      <c r="B69" s="9" t="s">
        <v>79</v>
      </c>
      <c r="C69" s="9" t="s">
        <v>57</v>
      </c>
      <c r="D69" s="12">
        <v>1.22</v>
      </c>
      <c r="E69" s="13" t="s">
        <v>58</v>
      </c>
    </row>
    <row r="70" spans="2:5" ht="15" customHeight="1" x14ac:dyDescent="0.25">
      <c r="B70" s="9" t="s">
        <v>80</v>
      </c>
      <c r="C70" s="9" t="s">
        <v>62</v>
      </c>
      <c r="D70" s="12">
        <v>1.38</v>
      </c>
      <c r="E70" s="13" t="s">
        <v>58</v>
      </c>
    </row>
    <row r="71" spans="2:5" ht="15" customHeight="1" x14ac:dyDescent="0.25">
      <c r="B71" s="9" t="s">
        <v>81</v>
      </c>
      <c r="C71" s="9" t="s">
        <v>62</v>
      </c>
      <c r="D71" s="12">
        <v>1.76</v>
      </c>
      <c r="E71" s="13" t="s">
        <v>58</v>
      </c>
    </row>
    <row r="72" spans="2:5" ht="15" customHeight="1" x14ac:dyDescent="0.25">
      <c r="B72" s="9" t="s">
        <v>167</v>
      </c>
      <c r="C72" s="9" t="s">
        <v>92</v>
      </c>
      <c r="D72" s="12">
        <v>109.46</v>
      </c>
      <c r="E72" s="13" t="s">
        <v>32</v>
      </c>
    </row>
    <row r="73" spans="2:5" ht="15" customHeight="1" x14ac:dyDescent="0.25">
      <c r="B73" s="9" t="s">
        <v>93</v>
      </c>
      <c r="C73" s="9" t="s">
        <v>94</v>
      </c>
      <c r="D73" s="12">
        <v>1.73</v>
      </c>
      <c r="E73" s="13" t="s">
        <v>91</v>
      </c>
    </row>
    <row r="74" spans="2:5" ht="15" customHeight="1" x14ac:dyDescent="0.25">
      <c r="B74" s="9" t="s">
        <v>155</v>
      </c>
      <c r="C74" s="9" t="s">
        <v>154</v>
      </c>
      <c r="D74" s="12">
        <v>1.66</v>
      </c>
      <c r="E74" s="13" t="s">
        <v>91</v>
      </c>
    </row>
    <row r="75" spans="2:5" ht="15" customHeight="1" x14ac:dyDescent="0.25">
      <c r="B75" s="9" t="s">
        <v>98</v>
      </c>
      <c r="C75" s="9" t="s">
        <v>94</v>
      </c>
      <c r="D75" s="24">
        <v>1.32</v>
      </c>
      <c r="E75" s="13" t="s">
        <v>91</v>
      </c>
    </row>
    <row r="76" spans="2:5" s="10" customFormat="1" ht="15" customHeight="1" x14ac:dyDescent="0.25">
      <c r="B76" s="9" t="s">
        <v>99</v>
      </c>
      <c r="C76" s="9" t="s">
        <v>94</v>
      </c>
      <c r="D76" s="24">
        <v>1.32</v>
      </c>
      <c r="E76" s="13" t="s">
        <v>91</v>
      </c>
    </row>
    <row r="77" spans="2:5" s="10" customFormat="1" ht="15" customHeight="1" x14ac:dyDescent="0.25">
      <c r="B77" s="9" t="s">
        <v>101</v>
      </c>
      <c r="C77" s="9" t="s">
        <v>94</v>
      </c>
      <c r="D77" s="24">
        <v>1.32</v>
      </c>
      <c r="E77" s="13" t="s">
        <v>91</v>
      </c>
    </row>
    <row r="78" spans="2:5" s="10" customFormat="1" ht="15" customHeight="1" x14ac:dyDescent="0.25">
      <c r="B78" s="9" t="s">
        <v>100</v>
      </c>
      <c r="C78" s="9" t="s">
        <v>94</v>
      </c>
      <c r="D78" s="24">
        <v>1.49</v>
      </c>
      <c r="E78" s="13" t="s">
        <v>91</v>
      </c>
    </row>
    <row r="79" spans="2:5" s="10" customFormat="1" ht="15" customHeight="1" x14ac:dyDescent="0.25">
      <c r="B79" s="22" t="s">
        <v>117</v>
      </c>
      <c r="C79" s="9"/>
      <c r="D79" s="24"/>
      <c r="E79" s="13"/>
    </row>
    <row r="80" spans="2:5" s="10" customFormat="1" ht="15" customHeight="1" x14ac:dyDescent="0.25">
      <c r="B80" s="9" t="s">
        <v>102</v>
      </c>
      <c r="C80" s="9" t="s">
        <v>69</v>
      </c>
      <c r="D80" s="12">
        <v>0.75</v>
      </c>
      <c r="E80" s="13" t="s">
        <v>58</v>
      </c>
    </row>
    <row r="81" spans="2:5" ht="15" customHeight="1" x14ac:dyDescent="0.25">
      <c r="B81" s="9" t="s">
        <v>82</v>
      </c>
      <c r="C81" s="9" t="s">
        <v>69</v>
      </c>
      <c r="D81" s="12">
        <v>0.75</v>
      </c>
      <c r="E81" s="13" t="s">
        <v>58</v>
      </c>
    </row>
    <row r="82" spans="2:5" ht="15" customHeight="1" x14ac:dyDescent="0.25">
      <c r="B82" s="9" t="s">
        <v>82</v>
      </c>
      <c r="C82" s="9" t="s">
        <v>66</v>
      </c>
      <c r="D82" s="12">
        <v>2.82</v>
      </c>
      <c r="E82" s="13" t="s">
        <v>67</v>
      </c>
    </row>
    <row r="83" spans="2:5" ht="15" customHeight="1" x14ac:dyDescent="0.25">
      <c r="B83" s="9" t="s">
        <v>83</v>
      </c>
      <c r="C83" s="9" t="s">
        <v>69</v>
      </c>
      <c r="D83" s="12">
        <v>1.1200000000000001</v>
      </c>
      <c r="E83" s="13" t="s">
        <v>58</v>
      </c>
    </row>
    <row r="84" spans="2:5" ht="15" customHeight="1" x14ac:dyDescent="0.25">
      <c r="B84" s="9" t="s">
        <v>84</v>
      </c>
      <c r="C84" s="9" t="s">
        <v>69</v>
      </c>
      <c r="D84" s="12">
        <v>0.74</v>
      </c>
      <c r="E84" s="13" t="s">
        <v>58</v>
      </c>
    </row>
    <row r="85" spans="2:5" ht="15" customHeight="1" x14ac:dyDescent="0.25">
      <c r="B85" s="9" t="s">
        <v>84</v>
      </c>
      <c r="C85" s="9" t="s">
        <v>66</v>
      </c>
      <c r="D85" s="12">
        <v>2.72</v>
      </c>
      <c r="E85" s="13" t="s">
        <v>67</v>
      </c>
    </row>
    <row r="86" spans="2:5" ht="15" customHeight="1" x14ac:dyDescent="0.25">
      <c r="B86" s="22" t="s">
        <v>119</v>
      </c>
      <c r="C86" s="9"/>
      <c r="D86" s="12"/>
      <c r="E86" s="13"/>
    </row>
    <row r="87" spans="2:5" ht="15" customHeight="1" x14ac:dyDescent="0.25">
      <c r="B87" s="9" t="s">
        <v>85</v>
      </c>
      <c r="C87" s="9" t="s">
        <v>66</v>
      </c>
      <c r="D87" s="12">
        <v>1.51</v>
      </c>
      <c r="E87" s="13" t="s">
        <v>67</v>
      </c>
    </row>
    <row r="88" spans="2:5" ht="15" customHeight="1" x14ac:dyDescent="0.25">
      <c r="B88" s="9" t="s">
        <v>86</v>
      </c>
      <c r="C88" s="9" t="s">
        <v>87</v>
      </c>
      <c r="D88" s="12">
        <v>0.91</v>
      </c>
      <c r="E88" s="13" t="s">
        <v>88</v>
      </c>
    </row>
    <row r="89" spans="2:5" ht="15" customHeight="1" x14ac:dyDescent="0.25">
      <c r="B89" s="22" t="s">
        <v>104</v>
      </c>
      <c r="C89" s="9"/>
      <c r="D89" s="25"/>
      <c r="E89" s="25"/>
    </row>
    <row r="90" spans="2:5" x14ac:dyDescent="0.25">
      <c r="B90" s="9" t="s">
        <v>105</v>
      </c>
      <c r="C90" s="9" t="s">
        <v>122</v>
      </c>
      <c r="D90" s="12">
        <v>7.99</v>
      </c>
      <c r="E90" s="13" t="s">
        <v>88</v>
      </c>
    </row>
    <row r="91" spans="2:5" ht="15" customHeight="1" x14ac:dyDescent="0.25">
      <c r="B91" s="9" t="s">
        <v>106</v>
      </c>
      <c r="C91" s="9" t="s">
        <v>123</v>
      </c>
      <c r="D91" s="12">
        <v>9.4</v>
      </c>
      <c r="E91" s="13" t="s">
        <v>88</v>
      </c>
    </row>
    <row r="92" spans="2:5" ht="15" customHeight="1" x14ac:dyDescent="0.25">
      <c r="B92" s="22" t="s">
        <v>107</v>
      </c>
      <c r="C92" s="8"/>
      <c r="D92" s="8"/>
      <c r="E92" s="8"/>
    </row>
    <row r="93" spans="2:5" x14ac:dyDescent="0.25">
      <c r="B93" s="9" t="s">
        <v>108</v>
      </c>
      <c r="C93" s="9" t="s">
        <v>123</v>
      </c>
      <c r="D93" s="12">
        <v>5.6</v>
      </c>
      <c r="E93" s="13" t="s">
        <v>88</v>
      </c>
    </row>
    <row r="94" spans="2:5" x14ac:dyDescent="0.25">
      <c r="B94" s="9" t="s">
        <v>109</v>
      </c>
      <c r="C94" s="9" t="s">
        <v>123</v>
      </c>
      <c r="D94" s="12">
        <v>6.59</v>
      </c>
      <c r="E94" s="13" t="s">
        <v>88</v>
      </c>
    </row>
    <row r="95" spans="2:5" x14ac:dyDescent="0.25">
      <c r="B95" s="9" t="s">
        <v>110</v>
      </c>
      <c r="C95" s="9" t="s">
        <v>123</v>
      </c>
      <c r="D95" s="12">
        <v>5.77</v>
      </c>
      <c r="E95" s="13" t="s">
        <v>88</v>
      </c>
    </row>
    <row r="96" spans="2:5" x14ac:dyDescent="0.25">
      <c r="B96" s="9" t="s">
        <v>145</v>
      </c>
      <c r="C96" s="9" t="s">
        <v>122</v>
      </c>
      <c r="D96" s="12">
        <v>5.53</v>
      </c>
      <c r="E96" s="13" t="s">
        <v>88</v>
      </c>
    </row>
    <row r="97" spans="2:5" x14ac:dyDescent="0.25">
      <c r="B97" s="22" t="s">
        <v>111</v>
      </c>
      <c r="C97" s="8"/>
      <c r="D97" s="8"/>
      <c r="E97" s="8"/>
    </row>
    <row r="98" spans="2:5" x14ac:dyDescent="0.25">
      <c r="B98" s="9" t="s">
        <v>112</v>
      </c>
      <c r="C98" s="9" t="s">
        <v>123</v>
      </c>
      <c r="D98" s="12">
        <v>5.45</v>
      </c>
      <c r="E98" s="13" t="s">
        <v>88</v>
      </c>
    </row>
    <row r="99" spans="2:5" x14ac:dyDescent="0.25">
      <c r="B99" s="9" t="s">
        <v>146</v>
      </c>
      <c r="C99" s="9" t="s">
        <v>123</v>
      </c>
      <c r="D99" s="12">
        <v>6.82</v>
      </c>
      <c r="E99" s="13" t="s">
        <v>88</v>
      </c>
    </row>
    <row r="100" spans="2:5" x14ac:dyDescent="0.25">
      <c r="B100" s="9" t="s">
        <v>147</v>
      </c>
      <c r="C100" s="9" t="s">
        <v>123</v>
      </c>
      <c r="D100" s="12">
        <v>6.59</v>
      </c>
      <c r="E100" s="13" t="s">
        <v>88</v>
      </c>
    </row>
    <row r="101" spans="2:5" x14ac:dyDescent="0.25">
      <c r="B101" s="26" t="s">
        <v>148</v>
      </c>
      <c r="C101" s="9" t="s">
        <v>122</v>
      </c>
      <c r="D101" s="12">
        <v>5.53</v>
      </c>
      <c r="E101" s="13" t="s">
        <v>88</v>
      </c>
    </row>
    <row r="102" spans="2:5" x14ac:dyDescent="0.25">
      <c r="B102" s="22" t="s">
        <v>113</v>
      </c>
      <c r="C102" s="8"/>
      <c r="D102" s="8"/>
      <c r="E102" s="8"/>
    </row>
    <row r="103" spans="2:5" x14ac:dyDescent="0.25">
      <c r="B103" s="9" t="s">
        <v>114</v>
      </c>
      <c r="C103" s="9" t="s">
        <v>122</v>
      </c>
      <c r="D103" s="12">
        <v>4.99</v>
      </c>
      <c r="E103" s="13" t="s">
        <v>88</v>
      </c>
    </row>
    <row r="104" spans="2:5" x14ac:dyDescent="0.25">
      <c r="B104" s="9" t="s">
        <v>115</v>
      </c>
      <c r="C104" s="9" t="s">
        <v>122</v>
      </c>
      <c r="D104" s="12">
        <v>5.38</v>
      </c>
      <c r="E104" s="13" t="s">
        <v>88</v>
      </c>
    </row>
  </sheetData>
  <mergeCells count="3">
    <mergeCell ref="B31:C31"/>
    <mergeCell ref="D31:E31"/>
    <mergeCell ref="B2:C2"/>
  </mergeCells>
  <pageMargins left="0.7" right="0.7" top="0.75" bottom="0.75" header="0.3" footer="0.3"/>
  <pageSetup paperSize="9" scale="59" orientation="landscape" horizontalDpi="4294967295" verticalDpi="4294967295" r:id="rId1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DB840-20E3-4B73-8AB7-17EB26BF9CA5}">
  <sheetPr codeName="Blad2"/>
  <dimension ref="B2:E101"/>
  <sheetViews>
    <sheetView zoomScale="80" zoomScaleNormal="80" workbookViewId="0">
      <selection activeCell="B66" sqref="B66"/>
    </sheetView>
  </sheetViews>
  <sheetFormatPr defaultRowHeight="15" x14ac:dyDescent="0.25"/>
  <cols>
    <col min="2" max="2" width="68" customWidth="1"/>
    <col min="3" max="3" width="18.85546875" bestFit="1" customWidth="1"/>
    <col min="4" max="4" width="17.42578125" customWidth="1"/>
    <col min="5" max="5" width="23" bestFit="1" customWidth="1"/>
  </cols>
  <sheetData>
    <row r="2" spans="2:5" x14ac:dyDescent="0.25">
      <c r="B2" s="2"/>
      <c r="C2" s="1"/>
      <c r="D2" s="1"/>
    </row>
    <row r="3" spans="2:5" x14ac:dyDescent="0.25">
      <c r="B3" s="44" t="s">
        <v>131</v>
      </c>
      <c r="C3" s="44"/>
      <c r="D3" s="44"/>
      <c r="E3" s="44"/>
    </row>
    <row r="4" spans="2:5" ht="45" x14ac:dyDescent="0.25">
      <c r="B4" s="5"/>
      <c r="C4" s="6" t="s">
        <v>28</v>
      </c>
      <c r="D4" s="7" t="s">
        <v>29</v>
      </c>
      <c r="E4" s="7" t="s">
        <v>30</v>
      </c>
    </row>
    <row r="5" spans="2:5" x14ac:dyDescent="0.25">
      <c r="B5" s="8" t="s">
        <v>89</v>
      </c>
      <c r="C5" s="8" t="s">
        <v>31</v>
      </c>
      <c r="D5" s="8">
        <v>0.18</v>
      </c>
      <c r="E5" s="8" t="s">
        <v>32</v>
      </c>
    </row>
    <row r="6" spans="2:5" x14ac:dyDescent="0.25">
      <c r="B6" s="8" t="s">
        <v>132</v>
      </c>
      <c r="C6" s="8" t="s">
        <v>33</v>
      </c>
      <c r="D6" s="8">
        <v>4.97</v>
      </c>
      <c r="E6" s="8" t="s">
        <v>34</v>
      </c>
    </row>
    <row r="7" spans="2:5" x14ac:dyDescent="0.25">
      <c r="B7" s="8" t="s">
        <v>133</v>
      </c>
      <c r="C7" s="8" t="s">
        <v>35</v>
      </c>
      <c r="D7" s="8">
        <v>3.6</v>
      </c>
      <c r="E7" s="8" t="s">
        <v>36</v>
      </c>
    </row>
    <row r="8" spans="2:5" x14ac:dyDescent="0.25">
      <c r="B8" s="8" t="s">
        <v>134</v>
      </c>
      <c r="C8" s="8" t="s">
        <v>37</v>
      </c>
      <c r="D8" s="8">
        <v>2.52</v>
      </c>
      <c r="E8" s="8" t="s">
        <v>38</v>
      </c>
    </row>
    <row r="9" spans="2:5" x14ac:dyDescent="0.25">
      <c r="B9" s="8" t="s">
        <v>135</v>
      </c>
      <c r="C9" s="8" t="s">
        <v>37</v>
      </c>
      <c r="D9" s="8">
        <v>2.58</v>
      </c>
      <c r="E9" s="8" t="s">
        <v>38</v>
      </c>
    </row>
    <row r="10" spans="2:5" hidden="1" x14ac:dyDescent="0.25">
      <c r="B10" s="8" t="s">
        <v>39</v>
      </c>
      <c r="C10" s="8" t="s">
        <v>40</v>
      </c>
      <c r="D10" s="8">
        <v>9.98</v>
      </c>
      <c r="E10" s="8" t="s">
        <v>41</v>
      </c>
    </row>
    <row r="11" spans="2:5" hidden="1" x14ac:dyDescent="0.25">
      <c r="B11" s="8" t="s">
        <v>42</v>
      </c>
      <c r="C11" s="8" t="s">
        <v>43</v>
      </c>
      <c r="D11" s="8">
        <v>8.31</v>
      </c>
      <c r="E11" s="8" t="s">
        <v>44</v>
      </c>
    </row>
    <row r="12" spans="2:5" x14ac:dyDescent="0.25">
      <c r="B12" s="8" t="s">
        <v>136</v>
      </c>
      <c r="C12" s="8" t="s">
        <v>45</v>
      </c>
      <c r="D12" s="8">
        <v>1.37</v>
      </c>
      <c r="E12" s="8" t="s">
        <v>46</v>
      </c>
    </row>
    <row r="13" spans="2:5" x14ac:dyDescent="0.25">
      <c r="B13" s="8" t="s">
        <v>137</v>
      </c>
      <c r="C13" s="8" t="s">
        <v>45</v>
      </c>
      <c r="D13" s="8">
        <v>1.37</v>
      </c>
      <c r="E13" s="8" t="s">
        <v>46</v>
      </c>
    </row>
    <row r="14" spans="2:5" x14ac:dyDescent="0.25">
      <c r="B14" s="8" t="s">
        <v>138</v>
      </c>
      <c r="C14" s="8" t="s">
        <v>45</v>
      </c>
      <c r="D14" s="8">
        <v>1.37</v>
      </c>
      <c r="E14" s="8" t="s">
        <v>46</v>
      </c>
    </row>
    <row r="15" spans="2:5" x14ac:dyDescent="0.25">
      <c r="B15" s="8" t="s">
        <v>139</v>
      </c>
      <c r="C15" s="8" t="s">
        <v>45</v>
      </c>
      <c r="D15" s="8">
        <v>1.37</v>
      </c>
      <c r="E15" s="8" t="s">
        <v>46</v>
      </c>
    </row>
    <row r="16" spans="2:5" x14ac:dyDescent="0.25">
      <c r="B16" s="8" t="s">
        <v>140</v>
      </c>
      <c r="C16" s="8" t="s">
        <v>45</v>
      </c>
      <c r="D16" s="8">
        <v>1.37</v>
      </c>
      <c r="E16" s="8" t="s">
        <v>46</v>
      </c>
    </row>
    <row r="17" spans="2:5" x14ac:dyDescent="0.25">
      <c r="B17" s="8" t="s">
        <v>141</v>
      </c>
      <c r="C17" s="8" t="s">
        <v>124</v>
      </c>
      <c r="D17" s="8">
        <v>17.12</v>
      </c>
      <c r="E17" s="8" t="s">
        <v>125</v>
      </c>
    </row>
    <row r="20" spans="2:5" x14ac:dyDescent="0.25">
      <c r="B20" s="44" t="s">
        <v>47</v>
      </c>
      <c r="C20" s="44"/>
      <c r="D20" s="44"/>
      <c r="E20" s="44"/>
    </row>
    <row r="21" spans="2:5" ht="45" x14ac:dyDescent="0.25">
      <c r="B21" s="5"/>
      <c r="C21" s="6" t="s">
        <v>28</v>
      </c>
      <c r="D21" s="7" t="s">
        <v>29</v>
      </c>
      <c r="E21" s="7" t="s">
        <v>30</v>
      </c>
    </row>
    <row r="22" spans="2:5" x14ac:dyDescent="0.25">
      <c r="B22" s="8" t="s">
        <v>48</v>
      </c>
      <c r="C22" s="8" t="s">
        <v>43</v>
      </c>
      <c r="D22" s="8">
        <v>16.21</v>
      </c>
      <c r="E22" s="8" t="s">
        <v>44</v>
      </c>
    </row>
    <row r="24" spans="2:5" x14ac:dyDescent="0.25">
      <c r="B24" s="45"/>
      <c r="C24" s="45"/>
      <c r="D24" s="45"/>
      <c r="E24" s="45"/>
    </row>
    <row r="25" spans="2:5" x14ac:dyDescent="0.25">
      <c r="B25" s="43" t="s">
        <v>49</v>
      </c>
      <c r="C25" s="43"/>
      <c r="D25" s="43"/>
      <c r="E25" s="43"/>
    </row>
    <row r="26" spans="2:5" ht="67.5" customHeight="1" x14ac:dyDescent="0.25">
      <c r="B26" s="16"/>
      <c r="C26" s="17" t="s">
        <v>50</v>
      </c>
      <c r="D26" s="18" t="s">
        <v>51</v>
      </c>
      <c r="E26" s="13" t="s">
        <v>52</v>
      </c>
    </row>
    <row r="27" spans="2:5" x14ac:dyDescent="0.25">
      <c r="B27" s="19" t="s">
        <v>53</v>
      </c>
      <c r="C27" s="20"/>
      <c r="D27" s="21"/>
      <c r="E27" s="21"/>
    </row>
    <row r="28" spans="2:5" ht="15" customHeight="1" x14ac:dyDescent="0.25">
      <c r="B28" s="22" t="s">
        <v>116</v>
      </c>
      <c r="C28" s="20"/>
      <c r="D28" s="21"/>
      <c r="E28" s="21"/>
    </row>
    <row r="29" spans="2:5" ht="15" customHeight="1" x14ac:dyDescent="0.25">
      <c r="B29" s="9" t="s">
        <v>157</v>
      </c>
      <c r="C29" s="9" t="s">
        <v>54</v>
      </c>
      <c r="D29" s="12">
        <v>77.28</v>
      </c>
      <c r="E29" s="13" t="s">
        <v>55</v>
      </c>
    </row>
    <row r="30" spans="2:5" ht="15" customHeight="1" x14ac:dyDescent="0.25">
      <c r="B30" s="9" t="s">
        <v>158</v>
      </c>
      <c r="C30" s="9" t="s">
        <v>54</v>
      </c>
      <c r="D30" s="12">
        <v>82.91</v>
      </c>
      <c r="E30" s="13" t="s">
        <v>55</v>
      </c>
    </row>
    <row r="31" spans="2:5" ht="15" customHeight="1" x14ac:dyDescent="0.25">
      <c r="B31" s="9" t="s">
        <v>157</v>
      </c>
      <c r="C31" s="9" t="s">
        <v>56</v>
      </c>
      <c r="D31" s="12">
        <v>174.17</v>
      </c>
      <c r="E31" s="13" t="s">
        <v>55</v>
      </c>
    </row>
    <row r="32" spans="2:5" ht="15" customHeight="1" x14ac:dyDescent="0.25">
      <c r="B32" s="9" t="s">
        <v>158</v>
      </c>
      <c r="C32" s="9" t="s">
        <v>161</v>
      </c>
      <c r="D32" s="12">
        <v>188.76</v>
      </c>
      <c r="E32" s="13" t="s">
        <v>32</v>
      </c>
    </row>
    <row r="33" spans="2:5" ht="15" customHeight="1" x14ac:dyDescent="0.25">
      <c r="B33" s="9" t="s">
        <v>159</v>
      </c>
      <c r="C33" s="9" t="s">
        <v>57</v>
      </c>
      <c r="D33" s="12">
        <v>0.86</v>
      </c>
      <c r="E33" s="13" t="s">
        <v>58</v>
      </c>
    </row>
    <row r="34" spans="2:5" ht="15" customHeight="1" x14ac:dyDescent="0.25">
      <c r="B34" s="9" t="s">
        <v>160</v>
      </c>
      <c r="C34" s="9" t="s">
        <v>154</v>
      </c>
      <c r="D34" s="12">
        <v>0.91</v>
      </c>
      <c r="E34" s="13" t="s">
        <v>91</v>
      </c>
    </row>
    <row r="35" spans="2:5" ht="15" customHeight="1" x14ac:dyDescent="0.25">
      <c r="B35" s="9" t="s">
        <v>59</v>
      </c>
      <c r="C35" s="9" t="s">
        <v>57</v>
      </c>
      <c r="D35" s="12">
        <v>0.98</v>
      </c>
      <c r="E35" s="13" t="s">
        <v>58</v>
      </c>
    </row>
    <row r="36" spans="2:5" ht="15" customHeight="1" x14ac:dyDescent="0.25">
      <c r="B36" s="9" t="s">
        <v>60</v>
      </c>
      <c r="C36" s="9" t="s">
        <v>57</v>
      </c>
      <c r="D36" s="12">
        <v>1.1299999999999999</v>
      </c>
      <c r="E36" s="13" t="s">
        <v>58</v>
      </c>
    </row>
    <row r="37" spans="2:5" ht="15" customHeight="1" x14ac:dyDescent="0.25">
      <c r="B37" s="9" t="s">
        <v>61</v>
      </c>
      <c r="C37" s="9" t="s">
        <v>62</v>
      </c>
      <c r="D37" s="12">
        <v>1.55</v>
      </c>
      <c r="E37" s="13" t="s">
        <v>58</v>
      </c>
    </row>
    <row r="38" spans="2:5" ht="15" customHeight="1" x14ac:dyDescent="0.25">
      <c r="B38" s="9" t="s">
        <v>63</v>
      </c>
      <c r="C38" s="9" t="s">
        <v>62</v>
      </c>
      <c r="D38" s="12">
        <v>1.67</v>
      </c>
      <c r="E38" s="13" t="s">
        <v>58</v>
      </c>
    </row>
    <row r="39" spans="2:5" ht="15" customHeight="1" x14ac:dyDescent="0.25">
      <c r="B39" s="9" t="s">
        <v>64</v>
      </c>
      <c r="C39" s="9" t="s">
        <v>62</v>
      </c>
      <c r="D39" s="12">
        <v>1.67</v>
      </c>
      <c r="E39" s="13" t="s">
        <v>58</v>
      </c>
    </row>
    <row r="40" spans="2:5" ht="15" customHeight="1" x14ac:dyDescent="0.25">
      <c r="B40" s="9" t="s">
        <v>162</v>
      </c>
      <c r="C40" s="9" t="s">
        <v>94</v>
      </c>
      <c r="D40" s="12">
        <v>1.47</v>
      </c>
      <c r="E40" s="13" t="s">
        <v>91</v>
      </c>
    </row>
    <row r="41" spans="2:5" ht="15" customHeight="1" x14ac:dyDescent="0.25">
      <c r="B41" s="9" t="s">
        <v>65</v>
      </c>
      <c r="C41" s="9" t="s">
        <v>57</v>
      </c>
      <c r="D41" s="12">
        <v>1.3</v>
      </c>
      <c r="E41" s="13" t="s">
        <v>58</v>
      </c>
    </row>
    <row r="42" spans="2:5" ht="15" customHeight="1" x14ac:dyDescent="0.25">
      <c r="B42" s="22" t="s">
        <v>117</v>
      </c>
      <c r="C42" s="9"/>
      <c r="D42" s="12"/>
      <c r="E42" s="13"/>
    </row>
    <row r="43" spans="2:5" ht="15" customHeight="1" x14ac:dyDescent="0.25">
      <c r="B43" s="9" t="s">
        <v>163</v>
      </c>
      <c r="C43" s="9" t="s">
        <v>66</v>
      </c>
      <c r="D43" s="12">
        <v>2.11</v>
      </c>
      <c r="E43" s="13" t="s">
        <v>67</v>
      </c>
    </row>
    <row r="44" spans="2:5" ht="15" customHeight="1" x14ac:dyDescent="0.25">
      <c r="B44" s="9" t="s">
        <v>68</v>
      </c>
      <c r="C44" s="9" t="s">
        <v>69</v>
      </c>
      <c r="D44" s="12">
        <v>0.5</v>
      </c>
      <c r="E44" s="13" t="s">
        <v>58</v>
      </c>
    </row>
    <row r="45" spans="2:5" ht="15" customHeight="1" x14ac:dyDescent="0.25">
      <c r="B45" s="9" t="s">
        <v>68</v>
      </c>
      <c r="C45" s="9" t="s">
        <v>66</v>
      </c>
      <c r="D45" s="12">
        <v>0.99</v>
      </c>
      <c r="E45" s="13" t="s">
        <v>67</v>
      </c>
    </row>
    <row r="46" spans="2:5" ht="15" customHeight="1" x14ac:dyDescent="0.25">
      <c r="B46" s="9" t="s">
        <v>70</v>
      </c>
      <c r="C46" s="9" t="s">
        <v>69</v>
      </c>
      <c r="D46" s="12">
        <v>0.5</v>
      </c>
      <c r="E46" s="13" t="s">
        <v>58</v>
      </c>
    </row>
    <row r="47" spans="2:5" ht="15" customHeight="1" x14ac:dyDescent="0.25">
      <c r="B47" s="9" t="s">
        <v>70</v>
      </c>
      <c r="C47" s="9" t="s">
        <v>66</v>
      </c>
      <c r="D47" s="12">
        <v>0.99</v>
      </c>
      <c r="E47" s="13" t="s">
        <v>67</v>
      </c>
    </row>
    <row r="48" spans="2:5" ht="15" customHeight="1" x14ac:dyDescent="0.25">
      <c r="B48" s="9" t="s">
        <v>71</v>
      </c>
      <c r="C48" s="9" t="s">
        <v>69</v>
      </c>
      <c r="D48" s="12">
        <v>0.73</v>
      </c>
      <c r="E48" s="13" t="s">
        <v>58</v>
      </c>
    </row>
    <row r="49" spans="2:5" ht="15" customHeight="1" x14ac:dyDescent="0.25">
      <c r="B49" s="9" t="s">
        <v>71</v>
      </c>
      <c r="C49" s="9" t="s">
        <v>66</v>
      </c>
      <c r="D49" s="12">
        <v>2.27</v>
      </c>
      <c r="E49" s="13" t="s">
        <v>67</v>
      </c>
    </row>
    <row r="50" spans="2:5" ht="15" customHeight="1" x14ac:dyDescent="0.25">
      <c r="B50" s="9" t="s">
        <v>72</v>
      </c>
      <c r="C50" s="9" t="s">
        <v>69</v>
      </c>
      <c r="D50" s="12">
        <v>0.75</v>
      </c>
      <c r="E50" s="13" t="s">
        <v>58</v>
      </c>
    </row>
    <row r="51" spans="2:5" ht="15" customHeight="1" x14ac:dyDescent="0.25">
      <c r="B51" s="9" t="s">
        <v>72</v>
      </c>
      <c r="C51" s="9" t="s">
        <v>66</v>
      </c>
      <c r="D51" s="12">
        <v>2.82</v>
      </c>
      <c r="E51" s="13" t="s">
        <v>67</v>
      </c>
    </row>
    <row r="52" spans="2:5" ht="15" customHeight="1" x14ac:dyDescent="0.25">
      <c r="B52" s="9" t="s">
        <v>73</v>
      </c>
      <c r="C52" s="9" t="s">
        <v>57</v>
      </c>
      <c r="D52" s="12">
        <v>0.82</v>
      </c>
      <c r="E52" s="13" t="s">
        <v>58</v>
      </c>
    </row>
    <row r="53" spans="2:5" ht="15" customHeight="1" x14ac:dyDescent="0.25">
      <c r="B53" s="9" t="s">
        <v>164</v>
      </c>
      <c r="C53" s="9" t="s">
        <v>90</v>
      </c>
      <c r="D53" s="12">
        <v>3.7</v>
      </c>
      <c r="E53" s="13" t="s">
        <v>88</v>
      </c>
    </row>
    <row r="54" spans="2:5" ht="15" customHeight="1" x14ac:dyDescent="0.25">
      <c r="B54" s="9" t="s">
        <v>165</v>
      </c>
      <c r="C54" s="9" t="s">
        <v>166</v>
      </c>
      <c r="D54" s="12">
        <v>2.42</v>
      </c>
      <c r="E54" s="13" t="s">
        <v>88</v>
      </c>
    </row>
    <row r="55" spans="2:5" ht="15" customHeight="1" x14ac:dyDescent="0.25">
      <c r="B55" s="9" t="s">
        <v>74</v>
      </c>
      <c r="C55" s="9" t="s">
        <v>69</v>
      </c>
      <c r="D55" s="24">
        <v>1.07</v>
      </c>
      <c r="E55" s="13" t="s">
        <v>58</v>
      </c>
    </row>
    <row r="56" spans="2:5" ht="15" customHeight="1" x14ac:dyDescent="0.25">
      <c r="B56" s="9" t="s">
        <v>75</v>
      </c>
      <c r="C56" s="9" t="s">
        <v>69</v>
      </c>
      <c r="D56" s="24">
        <v>1.07</v>
      </c>
      <c r="E56" s="13" t="s">
        <v>58</v>
      </c>
    </row>
    <row r="57" spans="2:5" ht="15" customHeight="1" x14ac:dyDescent="0.25">
      <c r="B57" s="9" t="s">
        <v>156</v>
      </c>
      <c r="C57" s="9" t="s">
        <v>152</v>
      </c>
      <c r="D57" s="24">
        <v>1.07</v>
      </c>
      <c r="E57" s="13" t="s">
        <v>91</v>
      </c>
    </row>
    <row r="58" spans="2:5" ht="15" customHeight="1" x14ac:dyDescent="0.25">
      <c r="B58" s="9" t="s">
        <v>151</v>
      </c>
      <c r="C58" s="9" t="s">
        <v>152</v>
      </c>
      <c r="D58" s="12">
        <v>1.05</v>
      </c>
      <c r="E58" s="13" t="s">
        <v>91</v>
      </c>
    </row>
    <row r="59" spans="2:5" x14ac:dyDescent="0.25">
      <c r="B59" s="22" t="s">
        <v>118</v>
      </c>
      <c r="C59" s="9"/>
      <c r="D59" s="12"/>
      <c r="E59" s="13"/>
    </row>
    <row r="60" spans="2:5" ht="15" customHeight="1" x14ac:dyDescent="0.25">
      <c r="B60" s="9" t="s">
        <v>142</v>
      </c>
      <c r="C60" s="26" t="s">
        <v>144</v>
      </c>
      <c r="D60" s="12">
        <v>4.12</v>
      </c>
      <c r="E60" s="13" t="s">
        <v>76</v>
      </c>
    </row>
    <row r="61" spans="2:5" ht="15" customHeight="1" x14ac:dyDescent="0.25">
      <c r="B61" s="9" t="s">
        <v>143</v>
      </c>
      <c r="C61" s="26" t="s">
        <v>144</v>
      </c>
      <c r="D61" s="12">
        <v>3.55</v>
      </c>
      <c r="E61" s="13" t="s">
        <v>76</v>
      </c>
    </row>
    <row r="62" spans="2:5" ht="15" customHeight="1" x14ac:dyDescent="0.25">
      <c r="B62" s="9"/>
      <c r="C62" s="9"/>
      <c r="D62" s="12"/>
      <c r="E62" s="13"/>
    </row>
    <row r="63" spans="2:5" ht="15" customHeight="1" x14ac:dyDescent="0.25">
      <c r="B63" s="19" t="s">
        <v>77</v>
      </c>
      <c r="C63" s="23"/>
      <c r="D63" s="7"/>
      <c r="E63" s="7"/>
    </row>
    <row r="64" spans="2:5" ht="15" customHeight="1" x14ac:dyDescent="0.25">
      <c r="B64" s="22" t="s">
        <v>116</v>
      </c>
      <c r="C64" s="23"/>
      <c r="D64" s="7"/>
      <c r="E64" s="7"/>
    </row>
    <row r="65" spans="2:5" ht="15" customHeight="1" x14ac:dyDescent="0.25">
      <c r="B65" s="9" t="s">
        <v>78</v>
      </c>
      <c r="C65" s="9" t="s">
        <v>57</v>
      </c>
      <c r="D65" s="12">
        <v>0.83</v>
      </c>
      <c r="E65" s="13" t="s">
        <v>58</v>
      </c>
    </row>
    <row r="66" spans="2:5" ht="15" customHeight="1" x14ac:dyDescent="0.25">
      <c r="B66" s="9" t="s">
        <v>79</v>
      </c>
      <c r="C66" s="9" t="s">
        <v>57</v>
      </c>
      <c r="D66" s="12">
        <v>1.22</v>
      </c>
      <c r="E66" s="13" t="s">
        <v>58</v>
      </c>
    </row>
    <row r="67" spans="2:5" ht="15" customHeight="1" x14ac:dyDescent="0.25">
      <c r="B67" s="9" t="s">
        <v>80</v>
      </c>
      <c r="C67" s="9" t="s">
        <v>62</v>
      </c>
      <c r="D67" s="12">
        <v>1.38</v>
      </c>
      <c r="E67" s="13" t="s">
        <v>58</v>
      </c>
    </row>
    <row r="68" spans="2:5" s="10" customFormat="1" ht="15" customHeight="1" x14ac:dyDescent="0.25">
      <c r="B68" s="9" t="s">
        <v>81</v>
      </c>
      <c r="C68" s="9" t="s">
        <v>62</v>
      </c>
      <c r="D68" s="12">
        <v>1.76</v>
      </c>
      <c r="E68" s="13" t="s">
        <v>58</v>
      </c>
    </row>
    <row r="69" spans="2:5" s="10" customFormat="1" ht="15" customHeight="1" x14ac:dyDescent="0.25">
      <c r="B69" s="9" t="s">
        <v>167</v>
      </c>
      <c r="C69" s="9" t="s">
        <v>92</v>
      </c>
      <c r="D69" s="24">
        <v>109.46</v>
      </c>
      <c r="E69" s="13" t="s">
        <v>32</v>
      </c>
    </row>
    <row r="70" spans="2:5" s="10" customFormat="1" ht="15" customHeight="1" x14ac:dyDescent="0.25">
      <c r="B70" s="9" t="s">
        <v>93</v>
      </c>
      <c r="C70" s="9" t="s">
        <v>94</v>
      </c>
      <c r="D70" s="24">
        <v>1.73</v>
      </c>
      <c r="E70" s="13" t="s">
        <v>91</v>
      </c>
    </row>
    <row r="71" spans="2:5" s="10" customFormat="1" ht="15" customHeight="1" x14ac:dyDescent="0.25">
      <c r="B71" s="9" t="s">
        <v>155</v>
      </c>
      <c r="C71" s="9" t="s">
        <v>154</v>
      </c>
      <c r="D71" s="24">
        <v>1.66</v>
      </c>
      <c r="E71" s="13" t="s">
        <v>91</v>
      </c>
    </row>
    <row r="72" spans="2:5" ht="15" customHeight="1" x14ac:dyDescent="0.25">
      <c r="B72" s="9" t="s">
        <v>98</v>
      </c>
      <c r="C72" s="9" t="s">
        <v>94</v>
      </c>
      <c r="D72" s="24">
        <v>1.32</v>
      </c>
      <c r="E72" s="13" t="s">
        <v>91</v>
      </c>
    </row>
    <row r="73" spans="2:5" ht="15" customHeight="1" x14ac:dyDescent="0.25">
      <c r="B73" s="9" t="s">
        <v>99</v>
      </c>
      <c r="C73" s="9" t="s">
        <v>94</v>
      </c>
      <c r="D73" s="24">
        <v>1.32</v>
      </c>
      <c r="E73" s="13" t="s">
        <v>91</v>
      </c>
    </row>
    <row r="74" spans="2:5" ht="15" customHeight="1" x14ac:dyDescent="0.25">
      <c r="B74" s="9" t="s">
        <v>101</v>
      </c>
      <c r="C74" s="9" t="s">
        <v>94</v>
      </c>
      <c r="D74" s="24">
        <v>1.32</v>
      </c>
      <c r="E74" s="13" t="s">
        <v>91</v>
      </c>
    </row>
    <row r="75" spans="2:5" ht="15" customHeight="1" x14ac:dyDescent="0.25">
      <c r="B75" s="9" t="s">
        <v>100</v>
      </c>
      <c r="C75" s="9" t="s">
        <v>94</v>
      </c>
      <c r="D75" s="24">
        <v>1.49</v>
      </c>
      <c r="E75" s="13" t="s">
        <v>91</v>
      </c>
    </row>
    <row r="76" spans="2:5" ht="15" customHeight="1" x14ac:dyDescent="0.25">
      <c r="B76" s="22" t="s">
        <v>117</v>
      </c>
      <c r="C76" s="9"/>
      <c r="D76" s="24"/>
      <c r="E76" s="13"/>
    </row>
    <row r="77" spans="2:5" ht="15" customHeight="1" x14ac:dyDescent="0.25">
      <c r="B77" s="9" t="s">
        <v>102</v>
      </c>
      <c r="C77" s="9" t="s">
        <v>69</v>
      </c>
      <c r="D77" s="12">
        <v>0.75</v>
      </c>
      <c r="E77" s="13" t="s">
        <v>58</v>
      </c>
    </row>
    <row r="78" spans="2:5" ht="15" customHeight="1" x14ac:dyDescent="0.25">
      <c r="B78" s="9" t="s">
        <v>82</v>
      </c>
      <c r="C78" s="9" t="s">
        <v>69</v>
      </c>
      <c r="D78" s="12">
        <v>0.75</v>
      </c>
      <c r="E78" s="13" t="s">
        <v>58</v>
      </c>
    </row>
    <row r="79" spans="2:5" ht="15" customHeight="1" x14ac:dyDescent="0.25">
      <c r="B79" s="9" t="s">
        <v>82</v>
      </c>
      <c r="C79" s="9" t="s">
        <v>66</v>
      </c>
      <c r="D79" s="12">
        <v>2.82</v>
      </c>
      <c r="E79" s="13" t="s">
        <v>67</v>
      </c>
    </row>
    <row r="80" spans="2:5" ht="15" customHeight="1" x14ac:dyDescent="0.25">
      <c r="B80" s="9" t="s">
        <v>83</v>
      </c>
      <c r="C80" s="9" t="s">
        <v>69</v>
      </c>
      <c r="D80" s="12">
        <v>1.1200000000000001</v>
      </c>
      <c r="E80" s="13" t="s">
        <v>58</v>
      </c>
    </row>
    <row r="81" spans="2:5" x14ac:dyDescent="0.25">
      <c r="B81" s="9" t="s">
        <v>84</v>
      </c>
      <c r="C81" s="9" t="s">
        <v>69</v>
      </c>
      <c r="D81" s="12">
        <v>0.74</v>
      </c>
      <c r="E81" s="13" t="s">
        <v>58</v>
      </c>
    </row>
    <row r="82" spans="2:5" x14ac:dyDescent="0.25">
      <c r="B82" s="9" t="s">
        <v>84</v>
      </c>
      <c r="C82" s="9" t="s">
        <v>66</v>
      </c>
      <c r="D82" s="12">
        <v>2.72</v>
      </c>
      <c r="E82" s="13" t="s">
        <v>67</v>
      </c>
    </row>
    <row r="83" spans="2:5" x14ac:dyDescent="0.25">
      <c r="B83" s="22" t="s">
        <v>119</v>
      </c>
      <c r="C83" s="9"/>
      <c r="D83" s="12"/>
      <c r="E83" s="13"/>
    </row>
    <row r="84" spans="2:5" x14ac:dyDescent="0.25">
      <c r="B84" s="9" t="s">
        <v>85</v>
      </c>
      <c r="C84" s="9" t="s">
        <v>66</v>
      </c>
      <c r="D84" s="12">
        <v>1.51</v>
      </c>
      <c r="E84" s="13" t="s">
        <v>67</v>
      </c>
    </row>
    <row r="85" spans="2:5" x14ac:dyDescent="0.25">
      <c r="B85" s="9" t="s">
        <v>86</v>
      </c>
      <c r="C85" s="9" t="s">
        <v>87</v>
      </c>
      <c r="D85" s="12">
        <v>0.91</v>
      </c>
      <c r="E85" s="13" t="s">
        <v>88</v>
      </c>
    </row>
    <row r="86" spans="2:5" x14ac:dyDescent="0.25">
      <c r="B86" s="22" t="s">
        <v>104</v>
      </c>
      <c r="C86" s="9"/>
      <c r="D86" s="25"/>
      <c r="E86" s="25"/>
    </row>
    <row r="87" spans="2:5" x14ac:dyDescent="0.25">
      <c r="B87" s="9" t="s">
        <v>105</v>
      </c>
      <c r="C87" s="9" t="s">
        <v>122</v>
      </c>
      <c r="D87" s="12">
        <v>7.99</v>
      </c>
      <c r="E87" s="13" t="s">
        <v>88</v>
      </c>
    </row>
    <row r="88" spans="2:5" x14ac:dyDescent="0.25">
      <c r="B88" s="9" t="s">
        <v>106</v>
      </c>
      <c r="C88" s="9" t="s">
        <v>123</v>
      </c>
      <c r="D88" s="12">
        <v>9.4</v>
      </c>
      <c r="E88" s="13" t="s">
        <v>88</v>
      </c>
    </row>
    <row r="89" spans="2:5" x14ac:dyDescent="0.25">
      <c r="B89" s="22" t="s">
        <v>107</v>
      </c>
      <c r="C89" s="8"/>
      <c r="D89" s="8"/>
      <c r="E89" s="8"/>
    </row>
    <row r="90" spans="2:5" x14ac:dyDescent="0.25">
      <c r="B90" s="9" t="s">
        <v>108</v>
      </c>
      <c r="C90" s="9" t="s">
        <v>123</v>
      </c>
      <c r="D90" s="12">
        <v>5.6</v>
      </c>
      <c r="E90" s="13" t="s">
        <v>88</v>
      </c>
    </row>
    <row r="91" spans="2:5" x14ac:dyDescent="0.25">
      <c r="B91" s="9" t="s">
        <v>109</v>
      </c>
      <c r="C91" s="9" t="s">
        <v>123</v>
      </c>
      <c r="D91" s="12">
        <v>6.59</v>
      </c>
      <c r="E91" s="13" t="s">
        <v>88</v>
      </c>
    </row>
    <row r="92" spans="2:5" x14ac:dyDescent="0.25">
      <c r="B92" s="9" t="s">
        <v>110</v>
      </c>
      <c r="C92" s="9" t="s">
        <v>123</v>
      </c>
      <c r="D92" s="12">
        <v>5.77</v>
      </c>
      <c r="E92" s="13" t="s">
        <v>88</v>
      </c>
    </row>
    <row r="93" spans="2:5" x14ac:dyDescent="0.25">
      <c r="B93" s="9" t="s">
        <v>145</v>
      </c>
      <c r="C93" s="9" t="s">
        <v>122</v>
      </c>
      <c r="D93" s="12">
        <v>5.53</v>
      </c>
      <c r="E93" s="13" t="s">
        <v>88</v>
      </c>
    </row>
    <row r="94" spans="2:5" x14ac:dyDescent="0.25">
      <c r="B94" s="22" t="s">
        <v>111</v>
      </c>
      <c r="C94" s="8"/>
      <c r="D94" s="8"/>
      <c r="E94" s="8"/>
    </row>
    <row r="95" spans="2:5" x14ac:dyDescent="0.25">
      <c r="B95" s="9" t="s">
        <v>112</v>
      </c>
      <c r="C95" s="9" t="s">
        <v>123</v>
      </c>
      <c r="D95" s="12">
        <v>5.45</v>
      </c>
      <c r="E95" s="13" t="s">
        <v>88</v>
      </c>
    </row>
    <row r="96" spans="2:5" x14ac:dyDescent="0.25">
      <c r="B96" s="9" t="s">
        <v>146</v>
      </c>
      <c r="C96" s="9" t="s">
        <v>123</v>
      </c>
      <c r="D96" s="12">
        <v>6.82</v>
      </c>
      <c r="E96" s="13" t="s">
        <v>88</v>
      </c>
    </row>
    <row r="97" spans="2:5" x14ac:dyDescent="0.25">
      <c r="B97" s="9" t="s">
        <v>147</v>
      </c>
      <c r="C97" s="9" t="s">
        <v>123</v>
      </c>
      <c r="D97" s="12">
        <v>6.59</v>
      </c>
      <c r="E97" s="13" t="s">
        <v>88</v>
      </c>
    </row>
    <row r="98" spans="2:5" x14ac:dyDescent="0.25">
      <c r="B98" s="26" t="s">
        <v>148</v>
      </c>
      <c r="C98" s="9" t="s">
        <v>122</v>
      </c>
      <c r="D98" s="12">
        <v>5.53</v>
      </c>
      <c r="E98" s="13" t="s">
        <v>88</v>
      </c>
    </row>
    <row r="99" spans="2:5" x14ac:dyDescent="0.25">
      <c r="B99" s="22" t="s">
        <v>113</v>
      </c>
      <c r="C99" s="8"/>
      <c r="D99" s="8"/>
      <c r="E99" s="8"/>
    </row>
    <row r="100" spans="2:5" x14ac:dyDescent="0.25">
      <c r="B100" s="9" t="s">
        <v>114</v>
      </c>
      <c r="C100" s="9" t="s">
        <v>122</v>
      </c>
      <c r="D100" s="12">
        <v>4.99</v>
      </c>
      <c r="E100" s="13" t="s">
        <v>88</v>
      </c>
    </row>
    <row r="101" spans="2:5" x14ac:dyDescent="0.25">
      <c r="B101" s="9" t="s">
        <v>115</v>
      </c>
      <c r="C101" s="9" t="s">
        <v>122</v>
      </c>
      <c r="D101" s="12">
        <v>5.38</v>
      </c>
      <c r="E101" s="13" t="s">
        <v>88</v>
      </c>
    </row>
  </sheetData>
  <mergeCells count="7">
    <mergeCell ref="B25:C25"/>
    <mergeCell ref="D25:E25"/>
    <mergeCell ref="B24:E24"/>
    <mergeCell ref="B3:C3"/>
    <mergeCell ref="D3:E3"/>
    <mergeCell ref="B20:C20"/>
    <mergeCell ref="D20:E20"/>
  </mergeCells>
  <pageMargins left="0.7" right="0.7" top="0.75" bottom="0.75" header="0.3" footer="0.3"/>
  <pageSetup paperSize="9" scale="83" orientation="landscape" horizontalDpi="4294967295" verticalDpi="4294967295" r:id="rId1"/>
  <rowBreaks count="2" manualBreakCount="2">
    <brk id="23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Voorstel OC KLT</vt:lpstr>
      <vt:lpstr>Lichtaart Tielen</vt:lpstr>
      <vt:lpstr>OC Kasterlee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van Gompel</dc:creator>
  <cp:lastModifiedBy>Sigrid van Gompel</cp:lastModifiedBy>
  <cp:lastPrinted>2020-06-11T05:08:33Z</cp:lastPrinted>
  <dcterms:created xsi:type="dcterms:W3CDTF">2019-12-10T12:27:41Z</dcterms:created>
  <dcterms:modified xsi:type="dcterms:W3CDTF">2023-08-31T11:47:25Z</dcterms:modified>
</cp:coreProperties>
</file>